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SERDAR ÖNEMLİ BELGELER\YOLLUK HAZIRLAMA\"/>
    </mc:Choice>
  </mc:AlternateContent>
  <xr:revisionPtr revIDLastSave="0" documentId="13_ncr:1_{E68C94FB-9D0D-4F22-8EC3-9E604A0CDF5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ürekli Yolluk" sheetId="1" r:id="rId1"/>
    <sheet name="Emekli Yolluğu Ödemesi" sheetId="3" r:id="rId2"/>
    <sheet name="GEÇİCİ GÖREV YOLLUĞU" sheetId="10" r:id="rId3"/>
    <sheet name="Seyyar Görev" sheetId="4" r:id="rId4"/>
    <sheet name="Ölüm Yrd" sheetId="12" r:id="rId5"/>
  </sheets>
  <definedNames>
    <definedName name="_xlnm.Print_Area" localSheetId="2">'GEÇİCİ GÖREV YOLLUĞU'!$A$1:$S$33</definedName>
    <definedName name="_xlnm.Print_Area" localSheetId="4">'Ölüm Yrd'!$A$1:$J$18</definedName>
    <definedName name="_xlnm.Print_Area" localSheetId="3">'Seyyar Görev'!$A$1:$P$72</definedName>
    <definedName name="_xlnm.Print_Area" localSheetId="0">'Sürekli Yolluk'!$A$1:$Q$28</definedName>
    <definedName name="_xlnm.Print_Titles" localSheetId="2">'GEÇİCİ GÖREV YOLLUĞU'!$6:$43</definedName>
  </definedNames>
  <calcPr calcId="191029" calcOnSave="0"/>
</workbook>
</file>

<file path=xl/calcChain.xml><?xml version="1.0" encoding="utf-8"?>
<calcChain xmlns="http://schemas.openxmlformats.org/spreadsheetml/2006/main">
  <c r="D19" i="1" l="1"/>
  <c r="K9" i="1" l="1"/>
  <c r="B19" i="1" l="1"/>
  <c r="W6" i="4" l="1"/>
  <c r="X6" i="10" l="1"/>
  <c r="A10" i="12"/>
  <c r="V5" i="1" l="1"/>
  <c r="J11" i="10" l="1"/>
  <c r="J12" i="10"/>
  <c r="J13" i="10"/>
  <c r="J14" i="10"/>
  <c r="J15" i="10"/>
  <c r="J16" i="10"/>
  <c r="J17" i="10"/>
  <c r="J18" i="10"/>
  <c r="B18" i="10"/>
  <c r="B16" i="10"/>
  <c r="B14" i="10"/>
  <c r="B12" i="10"/>
  <c r="B10" i="10"/>
  <c r="B11" i="10"/>
  <c r="B13" i="10"/>
  <c r="B15" i="10"/>
  <c r="A17" i="10"/>
  <c r="A18" i="10"/>
  <c r="A12" i="10"/>
  <c r="A13" i="10"/>
  <c r="A14" i="10"/>
  <c r="A15" i="10"/>
  <c r="A16" i="10"/>
  <c r="G6" i="12" l="1"/>
  <c r="J6" i="12" s="1"/>
  <c r="J8" i="12" s="1"/>
  <c r="I13" i="12"/>
  <c r="D10" i="12"/>
  <c r="J3" i="12"/>
  <c r="G8" i="12" l="1"/>
  <c r="H10" i="12" s="1"/>
  <c r="H8" i="12"/>
  <c r="I6" i="12"/>
  <c r="I8" i="12" s="1"/>
  <c r="M27" i="1" l="1"/>
  <c r="M26" i="1"/>
  <c r="Z13" i="10"/>
  <c r="AA13" i="10" s="1"/>
  <c r="Z15" i="10"/>
  <c r="AA15" i="10" s="1"/>
  <c r="Z17" i="10"/>
  <c r="AA17" i="10" s="1"/>
  <c r="Z19" i="10"/>
  <c r="AA19" i="10" s="1"/>
  <c r="D21" i="10" l="1"/>
  <c r="G15" i="10"/>
  <c r="G17" i="10"/>
  <c r="G11" i="10"/>
  <c r="G13" i="10"/>
  <c r="M31" i="10"/>
  <c r="M30" i="10"/>
  <c r="E27" i="10" l="1"/>
  <c r="N27" i="10" s="1"/>
  <c r="L18" i="10"/>
  <c r="K18" i="10"/>
  <c r="D18" i="10"/>
  <c r="AC17" i="10"/>
  <c r="E15" i="10" s="1"/>
  <c r="L17" i="10"/>
  <c r="K17" i="10"/>
  <c r="F17" i="10"/>
  <c r="C17" i="10"/>
  <c r="B17" i="10"/>
  <c r="L16" i="10"/>
  <c r="K16" i="10"/>
  <c r="F16" i="10"/>
  <c r="D16" i="10"/>
  <c r="M15" i="10"/>
  <c r="L15" i="10"/>
  <c r="K15" i="10"/>
  <c r="F15" i="10"/>
  <c r="C15" i="10"/>
  <c r="L14" i="10"/>
  <c r="K14" i="10"/>
  <c r="D14" i="10"/>
  <c r="L13" i="10"/>
  <c r="K13" i="10"/>
  <c r="F13" i="10"/>
  <c r="C13" i="10"/>
  <c r="L12" i="10"/>
  <c r="K12" i="10"/>
  <c r="D12" i="10"/>
  <c r="L11" i="10"/>
  <c r="K11" i="10"/>
  <c r="F11" i="10"/>
  <c r="C11" i="10"/>
  <c r="A11" i="10"/>
  <c r="L10" i="10"/>
  <c r="K10" i="10"/>
  <c r="J10" i="10"/>
  <c r="D10" i="10"/>
  <c r="A10" i="10"/>
  <c r="L9" i="10"/>
  <c r="K9" i="10"/>
  <c r="J9" i="10"/>
  <c r="C9" i="10"/>
  <c r="B9" i="10"/>
  <c r="A9" i="10"/>
  <c r="P5" i="10"/>
  <c r="O5" i="10"/>
  <c r="O4" i="10"/>
  <c r="C3" i="10"/>
  <c r="B3" i="10"/>
  <c r="B4" i="10" s="1"/>
  <c r="B2" i="10"/>
  <c r="M11" i="10" l="1"/>
  <c r="M17" i="10"/>
  <c r="M13" i="10"/>
  <c r="M9" i="10"/>
  <c r="E9" i="10"/>
  <c r="F10" i="10"/>
  <c r="F9" i="10"/>
  <c r="F12" i="10"/>
  <c r="AC13" i="10"/>
  <c r="E11" i="10" s="1"/>
  <c r="F18" i="10"/>
  <c r="AC19" i="10"/>
  <c r="E17" i="10" s="1"/>
  <c r="AC15" i="10"/>
  <c r="E13" i="10" s="1"/>
  <c r="F14" i="10"/>
  <c r="W26" i="10"/>
  <c r="B5" i="10"/>
  <c r="AB17" i="10"/>
  <c r="X26" i="10"/>
  <c r="G9" i="10"/>
  <c r="P21" i="10"/>
  <c r="L45" i="4"/>
  <c r="L47" i="4"/>
  <c r="L49" i="4"/>
  <c r="L51" i="4"/>
  <c r="L53" i="4"/>
  <c r="H15" i="10" l="1"/>
  <c r="P15" i="10" s="1"/>
  <c r="M25" i="10"/>
  <c r="AB19" i="10"/>
  <c r="H17" i="10" s="1"/>
  <c r="P17" i="10" s="1"/>
  <c r="AB11" i="10"/>
  <c r="H9" i="10" s="1"/>
  <c r="P9" i="10" s="1"/>
  <c r="AB15" i="10"/>
  <c r="H13" i="10" s="1"/>
  <c r="P13" i="10" s="1"/>
  <c r="AB13" i="10"/>
  <c r="H11" i="10" s="1"/>
  <c r="P11" i="10" s="1"/>
  <c r="L41" i="4"/>
  <c r="L43" i="4"/>
  <c r="L33" i="4"/>
  <c r="L35" i="4"/>
  <c r="L37" i="4"/>
  <c r="L39" i="4"/>
  <c r="P25" i="10" l="1"/>
  <c r="J26" i="10" s="1"/>
  <c r="H25" i="10"/>
  <c r="C3" i="4"/>
  <c r="B2" i="4"/>
  <c r="B4" i="4"/>
  <c r="I13" i="1" l="1"/>
  <c r="I14" i="1"/>
  <c r="I15" i="1"/>
  <c r="I16" i="1"/>
  <c r="C11" i="1"/>
  <c r="C12" i="1"/>
  <c r="C13" i="1"/>
  <c r="C14" i="1"/>
  <c r="C15" i="1"/>
  <c r="C16" i="1"/>
  <c r="C10" i="1"/>
  <c r="B3" i="4" l="1"/>
  <c r="L70" i="4" s="1"/>
  <c r="B5" i="4"/>
  <c r="L66" i="4"/>
  <c r="L31" i="4"/>
  <c r="L29" i="4"/>
  <c r="L27" i="4"/>
  <c r="L25" i="4"/>
  <c r="L23" i="4"/>
  <c r="L21" i="4"/>
  <c r="L19" i="4"/>
  <c r="L17" i="4"/>
  <c r="L15" i="4"/>
  <c r="L13" i="4"/>
  <c r="L11" i="4"/>
  <c r="L9" i="4"/>
  <c r="O5" i="4"/>
  <c r="N5" i="4"/>
  <c r="L65" i="4"/>
  <c r="G51" i="4" l="1"/>
  <c r="H51" i="4" s="1"/>
  <c r="O51" i="4" s="1"/>
  <c r="G45" i="4"/>
  <c r="H45" i="4" s="1"/>
  <c r="O45" i="4" s="1"/>
  <c r="G53" i="4"/>
  <c r="H53" i="4" s="1"/>
  <c r="O53" i="4" s="1"/>
  <c r="G47" i="4"/>
  <c r="H47" i="4" s="1"/>
  <c r="O47" i="4" s="1"/>
  <c r="G49" i="4"/>
  <c r="H49" i="4" s="1"/>
  <c r="O49" i="4" s="1"/>
  <c r="G33" i="4"/>
  <c r="H33" i="4" s="1"/>
  <c r="O33" i="4" s="1"/>
  <c r="G41" i="4"/>
  <c r="H41" i="4" s="1"/>
  <c r="O41" i="4" s="1"/>
  <c r="G35" i="4"/>
  <c r="H35" i="4" s="1"/>
  <c r="O35" i="4" s="1"/>
  <c r="G43" i="4"/>
  <c r="H43" i="4" s="1"/>
  <c r="O43" i="4" s="1"/>
  <c r="G37" i="4"/>
  <c r="H37" i="4" s="1"/>
  <c r="O37" i="4" s="1"/>
  <c r="G31" i="4"/>
  <c r="H31" i="4" s="1"/>
  <c r="O31" i="4" s="1"/>
  <c r="G39" i="4"/>
  <c r="H39" i="4" s="1"/>
  <c r="O39" i="4" s="1"/>
  <c r="G29" i="4"/>
  <c r="H29" i="4" s="1"/>
  <c r="G17" i="4"/>
  <c r="H17" i="4" s="1"/>
  <c r="O17" i="4" s="1"/>
  <c r="G25" i="4"/>
  <c r="H25" i="4" s="1"/>
  <c r="O25" i="4" s="1"/>
  <c r="G11" i="4"/>
  <c r="H11" i="4" s="1"/>
  <c r="O11" i="4" s="1"/>
  <c r="G19" i="4"/>
  <c r="H19" i="4" s="1"/>
  <c r="O19" i="4" s="1"/>
  <c r="G27" i="4"/>
  <c r="H27" i="4" s="1"/>
  <c r="O27" i="4" s="1"/>
  <c r="G13" i="4"/>
  <c r="H13" i="4" s="1"/>
  <c r="O13" i="4" s="1"/>
  <c r="G21" i="4"/>
  <c r="H21" i="4" s="1"/>
  <c r="O21" i="4" s="1"/>
  <c r="G15" i="4"/>
  <c r="H15" i="4" s="1"/>
  <c r="O15" i="4" s="1"/>
  <c r="G23" i="4"/>
  <c r="H23" i="4" s="1"/>
  <c r="O23" i="4" s="1"/>
  <c r="G9" i="4"/>
  <c r="H9" i="4" s="1"/>
  <c r="L64" i="4"/>
  <c r="E15" i="1"/>
  <c r="E16" i="1"/>
  <c r="H15" i="1"/>
  <c r="H16" i="1"/>
  <c r="W16" i="1"/>
  <c r="W17" i="1"/>
  <c r="W18" i="1"/>
  <c r="W19" i="1"/>
  <c r="W20" i="1"/>
  <c r="W21" i="1"/>
  <c r="W15" i="1"/>
  <c r="G16" i="1"/>
  <c r="G15" i="1"/>
  <c r="O29" i="4" l="1"/>
  <c r="H64" i="4"/>
  <c r="O9" i="4"/>
  <c r="O64" i="4" l="1"/>
  <c r="J65" i="4" s="1"/>
  <c r="M2" i="1" l="1"/>
  <c r="I13" i="3"/>
  <c r="D10" i="3"/>
  <c r="A10" i="3"/>
  <c r="G6" i="3"/>
  <c r="H6" i="3" s="1"/>
  <c r="J3" i="3"/>
  <c r="E23" i="1"/>
  <c r="E14" i="1"/>
  <c r="E13" i="1"/>
  <c r="E12" i="1"/>
  <c r="E11" i="1"/>
  <c r="K17" i="1"/>
  <c r="G10" i="1"/>
  <c r="M5" i="1"/>
  <c r="N3" i="1"/>
  <c r="C3" i="1"/>
  <c r="C2" i="1"/>
  <c r="C9" i="1" l="1"/>
  <c r="J19" i="1"/>
  <c r="I11" i="1"/>
  <c r="I12" i="1"/>
  <c r="I10" i="1"/>
  <c r="G14" i="1"/>
  <c r="G11" i="1"/>
  <c r="G12" i="1"/>
  <c r="G13" i="1"/>
  <c r="W22" i="1"/>
  <c r="L9" i="1"/>
  <c r="L17" i="1" s="1"/>
  <c r="J6" i="3"/>
  <c r="J8" i="3" s="1"/>
  <c r="I6" i="3"/>
  <c r="I8" i="3" s="1"/>
  <c r="H8" i="3"/>
  <c r="G8" i="3"/>
  <c r="H10" i="3" s="1"/>
  <c r="H11" i="1" l="1"/>
  <c r="H13" i="1"/>
  <c r="H10" i="1"/>
  <c r="H12" i="1"/>
  <c r="H14" i="1"/>
  <c r="I17" i="1"/>
  <c r="M15" i="1"/>
  <c r="G17" i="1"/>
  <c r="J9" i="1"/>
  <c r="J12" i="1" l="1"/>
  <c r="M12" i="1" s="1"/>
  <c r="J11" i="1"/>
  <c r="M11" i="1" s="1"/>
  <c r="J10" i="1"/>
  <c r="M10" i="1" s="1"/>
  <c r="J13" i="1"/>
  <c r="M9" i="1"/>
  <c r="J17" i="1" l="1"/>
  <c r="M13" i="1"/>
  <c r="M16" i="1" l="1"/>
  <c r="M14" i="1"/>
  <c r="M17" i="1" l="1"/>
  <c r="D21" i="1" s="1"/>
  <c r="H17" i="1"/>
  <c r="X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Mhb1</author>
    <author>ismail</author>
  </authors>
  <commentList>
    <comment ref="C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62"/>
          </rPr>
          <t>Mhb1:</t>
        </r>
        <r>
          <rPr>
            <sz val="8"/>
            <color indexed="81"/>
            <rFont val="Tahoma"/>
            <family val="2"/>
            <charset val="162"/>
          </rPr>
          <t xml:space="preserve">
öğretmen:
1-3000
2-2200
3-1600
4-1100
5-900
6-800
7-500
8-450</t>
        </r>
      </text>
    </comment>
    <comment ref="C5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162"/>
          </rPr>
          <t>Mhb1:</t>
        </r>
        <r>
          <rPr>
            <sz val="8"/>
            <color indexed="81"/>
            <rFont val="Tahoma"/>
            <family val="2"/>
            <charset val="162"/>
          </rPr>
          <t xml:space="preserve">
2014 yılı için
5-15:30
2-4 :31
1 derece ek göst 3000 ise 35.00 </t>
        </r>
      </text>
    </comment>
    <comment ref="I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62"/>
          </rPr>
          <t>Mhb1:</t>
        </r>
        <r>
          <rPr>
            <sz val="8"/>
            <color indexed="81"/>
            <rFont val="Tahoma"/>
            <family val="2"/>
            <charset val="162"/>
          </rPr>
          <t xml:space="preserve">
rayiç ücreti</t>
        </r>
      </text>
    </comment>
    <comment ref="K9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162"/>
          </rPr>
          <t>Mhb1:</t>
        </r>
        <r>
          <rPr>
            <sz val="8"/>
            <color indexed="81"/>
            <rFont val="Tahoma"/>
            <family val="2"/>
            <charset val="162"/>
          </rPr>
          <t xml:space="preserve">
rayiç üzerindeki km</t>
        </r>
      </text>
    </comment>
    <comment ref="L9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162"/>
          </rPr>
          <t>Mhb1:</t>
        </r>
        <r>
          <rPr>
            <sz val="8"/>
            <color indexed="81"/>
            <rFont val="Tahoma"/>
            <family val="2"/>
            <charset val="162"/>
          </rPr>
          <t xml:space="preserve">
tek eş gidiyorsa %5
eşler birlikte gidiyorlarsa diğer eşe %2,5 den ödenir</t>
        </r>
      </text>
    </comment>
    <comment ref="T13" authorId="1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Açıklama: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12"/>
            <color indexed="81"/>
            <rFont val="Tahoma"/>
            <family val="2"/>
            <charset val="162"/>
          </rPr>
          <t>Eşler Aynı yerden bi başka yere ayrı ayrı veya birliklte gitmeleri halinde, ilk giden eş tam yolluk alırken diyeri yarım yolluk alır.Buna göre Eş Durumu bilgisine "Evet" yazılmalı</t>
        </r>
      </text>
    </comment>
  </commentList>
</comments>
</file>

<file path=xl/sharedStrings.xml><?xml version="1.0" encoding="utf-8"?>
<sst xmlns="http://schemas.openxmlformats.org/spreadsheetml/2006/main" count="306" uniqueCount="175">
  <si>
    <t>YURTİÇİ SÜREKLİ GÖREV YOLLUĞU BİLDİRİMİ</t>
  </si>
  <si>
    <t>Dairesi</t>
  </si>
  <si>
    <t>03.03.01.01   Yurtiçi Geçici Görev Yollukları:</t>
  </si>
  <si>
    <t>Ünvanı</t>
  </si>
  <si>
    <t>Bütçe Yılı</t>
  </si>
  <si>
    <t>ADI SOYADI / T.C NO</t>
  </si>
  <si>
    <t>Aylık Kadro Derecesi ve Ek Göstergesi</t>
  </si>
  <si>
    <t>Önceden Avans almışsa Aldığı Saymanlık ve Tarihi</t>
  </si>
  <si>
    <t>Almamıştır</t>
  </si>
  <si>
    <t>ÜNVANI / T.C. NO</t>
  </si>
  <si>
    <t>Gündeliği</t>
  </si>
  <si>
    <t>Atama Tarihi</t>
  </si>
  <si>
    <t>KADRO DERECESİ</t>
  </si>
  <si>
    <r>
      <t xml:space="preserve">          </t>
    </r>
    <r>
      <rPr>
        <b/>
        <sz val="12"/>
        <rFont val="Arial Tur"/>
        <charset val="162"/>
      </rPr>
      <t xml:space="preserve"> Nereden      /       Nereye 
                        Gidildiği</t>
    </r>
  </si>
  <si>
    <t>Adı     Soyadı</t>
  </si>
  <si>
    <t>Akrabalık Derecesi</t>
  </si>
  <si>
    <t>GÜNDELİKLER</t>
  </si>
  <si>
    <t>Taşıt Ücreti    2</t>
  </si>
  <si>
    <t>YER DEĞİŞTİRME GİDERİ</t>
  </si>
  <si>
    <t>T O P L A M</t>
  </si>
  <si>
    <t>EK GÖSTERGESİ / YIL</t>
  </si>
  <si>
    <t>3000 Ve üzeri ise girin</t>
  </si>
  <si>
    <t>Gün Sayısı</t>
  </si>
  <si>
    <t>Yevmiye</t>
  </si>
  <si>
    <t>Tutarı 
 1</t>
  </si>
  <si>
    <t>Sabit Unsur</t>
  </si>
  <si>
    <t>Değişken Unsur</t>
  </si>
  <si>
    <t>GÖREV YERİ</t>
  </si>
  <si>
    <t>TL.      3</t>
  </si>
  <si>
    <t>Mesafe Km</t>
  </si>
  <si>
    <t>Tutarı   4</t>
  </si>
  <si>
    <t>1+2+3+4</t>
  </si>
  <si>
    <t>GİTTİĞİ YER</t>
  </si>
  <si>
    <t>Kendisi</t>
  </si>
  <si>
    <t>RAYİÇ ÜCRETİ</t>
  </si>
  <si>
    <t>Eş</t>
  </si>
  <si>
    <t xml:space="preserve">KİLOMETRE </t>
  </si>
  <si>
    <t>ATAMA TARİHİ</t>
  </si>
  <si>
    <t>EŞ DURUMUNDAN GİDİYORSA ??</t>
  </si>
  <si>
    <t>ADI SOYADI</t>
  </si>
  <si>
    <t>EŞ</t>
  </si>
  <si>
    <t>TOPLAM</t>
  </si>
  <si>
    <t>ÇOCUK 1</t>
  </si>
  <si>
    <t>ÇOCUK 2</t>
  </si>
  <si>
    <t>DAMGA VERGİ</t>
  </si>
  <si>
    <t xml:space="preserve">ÇOCUK 3 </t>
  </si>
  <si>
    <t>ÇOCUK 4</t>
  </si>
  <si>
    <t>NET ELEGEÇEN</t>
  </si>
  <si>
    <t>Yurt içi sürekli görev yolluğu olarak tahakkuk eden</t>
  </si>
  <si>
    <t>TL'nin</t>
  </si>
  <si>
    <t xml:space="preserve">ödenmesini </t>
  </si>
  <si>
    <t>arz ederim.</t>
  </si>
  <si>
    <t>ÇOCUK 5</t>
  </si>
  <si>
    <t>Birim Yetkilisi</t>
  </si>
  <si>
    <r>
      <t xml:space="preserve">GÖSTERGESİ </t>
    </r>
    <r>
      <rPr>
        <b/>
        <u/>
        <sz val="8"/>
        <rFont val="Arial Tur"/>
        <charset val="162"/>
      </rPr>
      <t>3000</t>
    </r>
    <r>
      <rPr>
        <b/>
        <sz val="8"/>
        <rFont val="Arial Tur"/>
        <charset val="162"/>
      </rPr>
      <t xml:space="preserve"> VE ÜZERİ</t>
    </r>
  </si>
  <si>
    <t xml:space="preserve"> 1 - 4 ARASI</t>
  </si>
  <si>
    <t>…………………….</t>
  </si>
  <si>
    <r>
      <rPr>
        <b/>
        <u/>
        <sz val="9"/>
        <rFont val="Arial Tur"/>
        <charset val="162"/>
      </rPr>
      <t>DERECESİ</t>
    </r>
    <r>
      <rPr>
        <b/>
        <sz val="9"/>
        <rFont val="Arial Tur"/>
        <charset val="162"/>
      </rPr>
      <t xml:space="preserve">
</t>
    </r>
    <r>
      <rPr>
        <b/>
        <sz val="11"/>
        <rFont val="Arial Tur"/>
        <charset val="162"/>
      </rPr>
      <t>5 - 15</t>
    </r>
    <r>
      <rPr>
        <b/>
        <sz val="9"/>
        <rFont val="Arial Tur"/>
        <charset val="162"/>
      </rPr>
      <t xml:space="preserve">  ARASI</t>
    </r>
  </si>
  <si>
    <t>………………………………</t>
  </si>
  <si>
    <t>EKLERİ</t>
  </si>
  <si>
    <t xml:space="preserve">1-ATAMA KARARNAMESİ </t>
  </si>
  <si>
    <t>2-PERSONEL NAKİL BİLDİRİ</t>
  </si>
  <si>
    <t xml:space="preserve">3-RAYİÇ BEDELİ </t>
  </si>
  <si>
    <t>4- GÖREVDEN AYRILMA YAZISI</t>
  </si>
  <si>
    <t>Adı Soyadı</t>
  </si>
  <si>
    <t>YURTİÇİ/YURTDIŞI GEÇİCİ YOLLUĞU BİLDİRİMİ</t>
  </si>
  <si>
    <t>Ünvanı / T.C. No</t>
  </si>
  <si>
    <t xml:space="preserve">Dairesi   </t>
  </si>
  <si>
    <t>Bütçe Ay-Yıl</t>
  </si>
  <si>
    <t>Yolculuk ve Oturma Tarihleri</t>
  </si>
  <si>
    <t>Nereden Nereye Yolculuk Edildiği veya Nerede Oturduğu</t>
  </si>
  <si>
    <t>Haraket Saatleri</t>
  </si>
  <si>
    <t>TAŞIT VE ZORUNLU GİDERLER</t>
  </si>
  <si>
    <t>Dövizin</t>
  </si>
  <si>
    <t>Toplam Tutar</t>
  </si>
  <si>
    <t>Gidiş</t>
  </si>
  <si>
    <t>Dönüş</t>
  </si>
  <si>
    <t>YEVMİYE</t>
  </si>
  <si>
    <t>Bir Günlüğü</t>
  </si>
  <si>
    <t>Tutarı</t>
  </si>
  <si>
    <t>Çeşidi ve Mevkii</t>
  </si>
  <si>
    <t>YOL ÜCRETİ (OTOBÜS)</t>
  </si>
  <si>
    <t>YOL ÜCRETİ (TAKSİ)</t>
  </si>
  <si>
    <t>YOL ÜCRETİ (DOLMUŞ)</t>
  </si>
  <si>
    <t>Cinsi</t>
  </si>
  <si>
    <t>Kuru</t>
  </si>
  <si>
    <t>TL/Yabancı Para</t>
  </si>
  <si>
    <t>TL</t>
  </si>
  <si>
    <t>OTO</t>
  </si>
  <si>
    <t>HARAKET YERİ</t>
  </si>
  <si>
    <t>TARİHİ</t>
  </si>
  <si>
    <t>SAATİ</t>
  </si>
  <si>
    <t>YOL ÜCRETİ</t>
  </si>
  <si>
    <t>TUTARI</t>
  </si>
  <si>
    <t>GÜN</t>
  </si>
  <si>
    <t>TAKSİ</t>
  </si>
  <si>
    <t>DOLMUŞ</t>
  </si>
  <si>
    <t>GİDİLEN TARİH/SAAT</t>
  </si>
  <si>
    <t>DÖNÜLEN TARİH/SAAT</t>
  </si>
  <si>
    <t>KONAKLAMA</t>
  </si>
  <si>
    <t>EN FAZLA ÖDENECEK</t>
  </si>
  <si>
    <t>ÖDEME YAPILAN ÜCRET</t>
  </si>
  <si>
    <t>GİRİŞ TARİHİ</t>
  </si>
  <si>
    <t>ÇIKIŞ TARİHİ</t>
  </si>
  <si>
    <t>GENEL TOPLAM</t>
  </si>
  <si>
    <t>KONAKLAMA ÜCRETİ</t>
  </si>
  <si>
    <t>GÜNLÜK</t>
  </si>
  <si>
    <t>Yukarıda belirtilen tarih/saatler arasında</t>
  </si>
  <si>
    <t>Yurtiçi</t>
  </si>
  <si>
    <t>ya yapmış olduğum geçici görev yolluğu ile ilgili</t>
  </si>
  <si>
    <t>harcamaya ait bildirimdir.</t>
  </si>
  <si>
    <t>EN FAZLA ÖDEN BEDEL</t>
  </si>
  <si>
    <t>Not: En Fazla 10 Gün Konaklama Yurtiçi Gündeliğinin 1.5 Katı, 10-80 gün arası gündeliğin %50 sine kadar,80-90 gün arası %40'ına kadarı ödenir.Konaklama Ücreti Gösterir Fatura Tutarını Gecemez</t>
  </si>
  <si>
    <t>Düzenleyen</t>
  </si>
  <si>
    <t>Adı Soyadı   :</t>
  </si>
  <si>
    <t>…………………..</t>
  </si>
  <si>
    <t xml:space="preserve">Ünvanı         : </t>
  </si>
  <si>
    <t>(*) Bu Kısım bildirim sahibinin görevi yerine getirmesinden bilgisi olan amir tarafından imzalancaktır.</t>
  </si>
  <si>
    <t>EMEKLİ TAZMİNATI (YOLLUĞU) BORDROSU</t>
  </si>
  <si>
    <t>DAİRESİ:</t>
  </si>
  <si>
    <t>Bütçe Yılı :</t>
  </si>
  <si>
    <t>ALACAKLININ</t>
  </si>
  <si>
    <t>KESİNTİLER</t>
  </si>
  <si>
    <t>S.NO</t>
  </si>
  <si>
    <t>TC Kimlik No</t>
  </si>
  <si>
    <t>MAAŞ KATSAYISI</t>
  </si>
  <si>
    <t>GÖSTERGE</t>
  </si>
  <si>
    <t>BRÜT TOPLAMI</t>
  </si>
  <si>
    <t>DAMGA VERGİSİ</t>
  </si>
  <si>
    <t>KESİNTİ TOPLAMI</t>
  </si>
  <si>
    <t>ELE GEÇEN</t>
  </si>
  <si>
    <t/>
  </si>
  <si>
    <t xml:space="preserve"> Personeli </t>
  </si>
  <si>
    <t xml:space="preserve">Emekli Yolluğu Ödemesi </t>
  </si>
  <si>
    <t>tahakkuk ettirilmektedir.</t>
  </si>
  <si>
    <t>MUTEMET</t>
  </si>
  <si>
    <t>TAHAKKUK MEMURU</t>
  </si>
  <si>
    <t xml:space="preserve">EK GÖSTERGESİ/DÖNEM </t>
  </si>
  <si>
    <t>GİDİŞ YERİ
 DÖNÜŞ YERİ</t>
  </si>
  <si>
    <r>
      <t xml:space="preserve">BİR GÜNÜ AŞAN GÖREVLERDE SADECE GİDİŞ VE DÖNÜŞ YOLLUK ÖDENECEKSE </t>
    </r>
    <r>
      <rPr>
        <b/>
        <u/>
        <sz val="8"/>
        <rFont val="Arial Tur"/>
        <charset val="162"/>
      </rPr>
      <t>"EVET"</t>
    </r>
  </si>
  <si>
    <t>Yukarıdaki Bilgilerin Doğruluğunu
Beyan Ederim</t>
  </si>
  <si>
    <t>İMZA:………………………..………………</t>
  </si>
  <si>
    <t>ÇOCUK 6</t>
  </si>
  <si>
    <t>…./…./2016</t>
  </si>
  <si>
    <t>Şube Müdürü</t>
  </si>
  <si>
    <t>Ünvanı/ T.C.</t>
  </si>
  <si>
    <t>ŞOFÖR</t>
  </si>
  <si>
    <t>EUİEİUE</t>
  </si>
  <si>
    <t>HAYIR</t>
  </si>
  <si>
    <t>İsmail ATAY</t>
  </si>
  <si>
    <t>Şenol ATA</t>
  </si>
  <si>
    <t>……………….</t>
  </si>
  <si>
    <t>……………………….</t>
  </si>
  <si>
    <t>………………………………….</t>
  </si>
  <si>
    <t>En Y.D.M
GÖSTERGE</t>
  </si>
  <si>
    <t>ÖLÜM YARDIMI BORDROSU</t>
  </si>
  <si>
    <t xml:space="preserve">Ölüm Yardımı Ödemesi </t>
  </si>
  <si>
    <t>den/ dan</t>
  </si>
  <si>
    <t>Lütfen kıtmızı alanlara dokunmayınız</t>
  </si>
  <si>
    <t>Lütfen kırmızı alanlara dokunmayın</t>
  </si>
  <si>
    <t>SEBEN İLÇE MİLLİ EĞİTİM MÜDÜRLÜĞÜ</t>
  </si>
  <si>
    <t xml:space="preserve">SEBEN </t>
  </si>
  <si>
    <t>BOLU</t>
  </si>
  <si>
    <t>EVET</t>
  </si>
  <si>
    <t>Bolu</t>
  </si>
  <si>
    <t>SEBEN/ BOLU</t>
  </si>
  <si>
    <t>Seben İlçe Milli Eğitim Müdürlüğü</t>
  </si>
  <si>
    <t>na</t>
  </si>
  <si>
    <t>Öğretmen</t>
  </si>
  <si>
    <t xml:space="preserve">Adı - Soyadı/ T.C NO </t>
  </si>
  <si>
    <t xml:space="preserve">Ünvanı </t>
  </si>
  <si>
    <t>Not: İkametgah adresi Bolu merkez olduğu için mesafe hesaplaması Bolu Merkez - Yeniçağa İlçesi arası esas alınarak hesaplanmıştır.</t>
  </si>
  <si>
    <t>Merkez/ BOLU</t>
  </si>
  <si>
    <t>Bolu/Merkez</t>
  </si>
  <si>
    <t>Seben/ BOLU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</si>
</sst>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yyyy"/>
    <numFmt numFmtId="167" formatCode="00\ \k\m"/>
    <numFmt numFmtId="168" formatCode="mmmm"/>
    <numFmt numFmtId="169" formatCode="hh:mm;@"/>
    <numFmt numFmtId="170" formatCode="[$-41F]mmmm\ yyyy;@"/>
    <numFmt numFmtId="171" formatCode="[$-F400]h:mm:ss\ AM/PM"/>
  </numFmts>
  <fonts count="67"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 Tur"/>
      <family val="2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  <font>
      <b/>
      <sz val="20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9"/>
      <color theme="1"/>
      <name val="Arial Tur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18"/>
      <name val="Arial Tur"/>
      <charset val="162"/>
    </font>
    <font>
      <sz val="11"/>
      <name val="Arial Tur"/>
      <charset val="162"/>
    </font>
    <font>
      <sz val="10"/>
      <color theme="0"/>
      <name val="Arial Tur"/>
      <charset val="162"/>
    </font>
    <font>
      <b/>
      <i/>
      <sz val="11"/>
      <name val="Arial Tur"/>
      <charset val="162"/>
    </font>
    <font>
      <b/>
      <sz val="14"/>
      <name val="Arial Tur"/>
      <family val="2"/>
      <charset val="162"/>
    </font>
    <font>
      <sz val="11"/>
      <name val="Arial Tur"/>
      <family val="2"/>
      <charset val="162"/>
    </font>
    <font>
      <b/>
      <u/>
      <sz val="14"/>
      <name val="Arial Tur"/>
      <charset val="162"/>
    </font>
    <font>
      <sz val="10"/>
      <name val="Arial Tur"/>
      <family val="2"/>
      <charset val="162"/>
    </font>
    <font>
      <b/>
      <u/>
      <sz val="10"/>
      <name val="Arial Tur"/>
      <charset val="162"/>
    </font>
    <font>
      <b/>
      <sz val="8"/>
      <name val="Arial Tur"/>
      <charset val="162"/>
    </font>
    <font>
      <b/>
      <u/>
      <sz val="8"/>
      <name val="Arial Tur"/>
      <charset val="162"/>
    </font>
    <font>
      <b/>
      <u/>
      <sz val="9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sz val="11"/>
      <color theme="0"/>
      <name val="Arial Tur"/>
      <charset val="162"/>
    </font>
    <font>
      <sz val="9"/>
      <name val="Arial Tur"/>
      <charset val="162"/>
    </font>
    <font>
      <sz val="12"/>
      <name val="Arial Tur"/>
      <charset val="162"/>
    </font>
    <font>
      <sz val="9"/>
      <name val="Arial Tur"/>
      <family val="2"/>
      <charset val="162"/>
    </font>
    <font>
      <b/>
      <sz val="11"/>
      <color theme="1" tint="4.9989318521683403E-2"/>
      <name val="Arial Tur"/>
      <family val="2"/>
      <charset val="162"/>
    </font>
    <font>
      <b/>
      <sz val="10"/>
      <color theme="1" tint="0.249977111117893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theme="1"/>
      <name val="Arial Tur"/>
      <family val="2"/>
      <charset val="162"/>
    </font>
    <font>
      <b/>
      <sz val="11"/>
      <color theme="1" tint="0.249977111117893"/>
      <name val="Arial Tur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  <charset val="162"/>
    </font>
    <font>
      <sz val="11"/>
      <name val="Arial"/>
      <family val="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Tahoma"/>
      <family val="2"/>
      <charset val="162"/>
    </font>
    <font>
      <b/>
      <sz val="10"/>
      <name val="Tahoma"/>
      <family val="2"/>
      <charset val="162"/>
    </font>
    <font>
      <sz val="12"/>
      <name val="Arial"/>
      <family val="2"/>
      <charset val="162"/>
    </font>
    <font>
      <b/>
      <sz val="8"/>
      <name val="Tahoma"/>
      <family val="2"/>
      <charset val="162"/>
    </font>
    <font>
      <b/>
      <sz val="8"/>
      <color theme="2" tint="-0.749992370372631"/>
      <name val="Tahoma"/>
      <family val="2"/>
      <charset val="162"/>
    </font>
    <font>
      <b/>
      <sz val="10"/>
      <color theme="2" tint="-0.749992370372631"/>
      <name val="Tahoma"/>
      <family val="2"/>
      <charset val="162"/>
    </font>
    <font>
      <sz val="8"/>
      <name val="Tahoma"/>
      <family val="2"/>
      <charset val="162"/>
    </font>
    <font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color theme="1"/>
      <name val="Arial Tur"/>
      <charset val="162"/>
    </font>
    <font>
      <sz val="10"/>
      <color theme="1" tint="4.9989318521683403E-2"/>
      <name val="Arial Tur"/>
      <charset val="162"/>
    </font>
    <font>
      <sz val="8"/>
      <color rgb="FF000000"/>
      <name val="Verdana"/>
      <family val="2"/>
      <charset val="162"/>
    </font>
    <font>
      <sz val="10"/>
      <color indexed="8"/>
      <name val="ARIAL"/>
      <charset val="1"/>
    </font>
    <font>
      <b/>
      <sz val="9"/>
      <color indexed="8"/>
      <name val="SansSerif"/>
      <charset val="162"/>
    </font>
    <font>
      <b/>
      <i/>
      <sz val="18"/>
      <name val="Arial Tur"/>
      <charset val="162"/>
    </font>
    <font>
      <sz val="10"/>
      <color rgb="FFFF0000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0" borderId="0"/>
    <xf numFmtId="0" fontId="63" fillId="0" borderId="0">
      <alignment vertical="top"/>
    </xf>
  </cellStyleXfs>
  <cellXfs count="6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2" fontId="14" fillId="0" borderId="46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0" fillId="0" borderId="31" xfId="0" applyBorder="1" applyAlignment="1"/>
    <xf numFmtId="2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4" xfId="0" applyBorder="1"/>
    <xf numFmtId="0" fontId="0" fillId="0" borderId="23" xfId="0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quotePrefix="1" applyFont="1" applyFill="1" applyAlignment="1">
      <alignment vertical="center" wrapText="1"/>
    </xf>
    <xf numFmtId="0" fontId="3" fillId="0" borderId="0" xfId="0" quotePrefix="1" applyFont="1" applyFill="1"/>
    <xf numFmtId="0" fontId="3" fillId="0" borderId="0" xfId="0" applyFont="1" applyFill="1" applyAlignment="1"/>
    <xf numFmtId="0" fontId="3" fillId="0" borderId="0" xfId="0" applyFont="1" applyFill="1"/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/>
    <xf numFmtId="0" fontId="3" fillId="0" borderId="0" xfId="0" applyFont="1" applyFill="1" applyAlignment="1">
      <alignment vertical="center"/>
    </xf>
    <xf numFmtId="0" fontId="20" fillId="0" borderId="0" xfId="0" applyFont="1" applyAlignment="1"/>
    <xf numFmtId="14" fontId="6" fillId="0" borderId="0" xfId="0" applyNumberFormat="1" applyFont="1" applyAlignment="1"/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left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6" borderId="58" xfId="0" applyFont="1" applyFill="1" applyBorder="1" applyAlignment="1">
      <alignment horizontal="left" vertical="center" wrapText="1"/>
    </xf>
    <xf numFmtId="168" fontId="8" fillId="6" borderId="59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14" fontId="14" fillId="0" borderId="61" xfId="0" applyNumberFormat="1" applyFont="1" applyBorder="1" applyAlignment="1">
      <alignment horizontal="center" vertical="center" wrapText="1"/>
    </xf>
    <xf numFmtId="14" fontId="14" fillId="0" borderId="62" xfId="0" applyNumberFormat="1" applyFont="1" applyBorder="1" applyAlignment="1">
      <alignment horizontal="center" vertical="center" wrapText="1"/>
    </xf>
    <xf numFmtId="169" fontId="14" fillId="0" borderId="62" xfId="0" applyNumberFormat="1" applyFont="1" applyBorder="1" applyAlignment="1">
      <alignment horizontal="center" vertical="center" wrapText="1"/>
    </xf>
    <xf numFmtId="20" fontId="14" fillId="0" borderId="63" xfId="0" applyNumberFormat="1" applyFont="1" applyBorder="1" applyAlignment="1">
      <alignment horizontal="center" vertical="center" wrapText="1"/>
    </xf>
    <xf numFmtId="12" fontId="14" fillId="0" borderId="62" xfId="0" applyNumberFormat="1" applyFont="1" applyBorder="1" applyAlignment="1">
      <alignment horizontal="center" vertical="center" wrapText="1"/>
    </xf>
    <xf numFmtId="2" fontId="14" fillId="0" borderId="6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4" fontId="14" fillId="0" borderId="66" xfId="0" applyNumberFormat="1" applyFont="1" applyBorder="1" applyAlignment="1">
      <alignment horizontal="center" vertical="center" wrapText="1"/>
    </xf>
    <xf numFmtId="14" fontId="14" fillId="0" borderId="67" xfId="0" applyNumberFormat="1" applyFont="1" applyBorder="1" applyAlignment="1">
      <alignment horizontal="center" vertical="center" wrapText="1"/>
    </xf>
    <xf numFmtId="169" fontId="14" fillId="0" borderId="68" xfId="0" applyNumberFormat="1" applyFont="1" applyBorder="1" applyAlignment="1">
      <alignment horizontal="center" vertical="center" wrapText="1"/>
    </xf>
    <xf numFmtId="20" fontId="14" fillId="0" borderId="69" xfId="0" applyNumberFormat="1" applyFont="1" applyBorder="1" applyAlignment="1">
      <alignment horizontal="center" vertical="center" wrapText="1"/>
    </xf>
    <xf numFmtId="12" fontId="14" fillId="0" borderId="68" xfId="0" applyNumberFormat="1" applyFont="1" applyBorder="1" applyAlignment="1">
      <alignment horizontal="center" vertical="center" wrapText="1"/>
    </xf>
    <xf numFmtId="2" fontId="14" fillId="0" borderId="7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9" fontId="33" fillId="0" borderId="0" xfId="0" applyNumberFormat="1" applyFont="1" applyBorder="1" applyAlignment="1">
      <alignment horizontal="center" vertical="center" wrapText="1"/>
    </xf>
    <xf numFmtId="20" fontId="33" fillId="0" borderId="0" xfId="0" applyNumberFormat="1" applyFont="1" applyBorder="1" applyAlignment="1">
      <alignment horizontal="center" vertical="center" wrapText="1"/>
    </xf>
    <xf numFmtId="12" fontId="33" fillId="0" borderId="0" xfId="0" applyNumberFormat="1" applyFont="1" applyBorder="1" applyAlignment="1">
      <alignment vertical="center" wrapText="1"/>
    </xf>
    <xf numFmtId="2" fontId="3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2" fontId="11" fillId="0" borderId="32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34" fillId="6" borderId="15" xfId="0" applyNumberFormat="1" applyFont="1" applyFill="1" applyBorder="1" applyAlignment="1">
      <alignment horizontal="center" vertical="center" wrapText="1"/>
    </xf>
    <xf numFmtId="169" fontId="34" fillId="6" borderId="13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2" fontId="37" fillId="0" borderId="32" xfId="0" applyNumberFormat="1" applyFont="1" applyBorder="1" applyAlignment="1">
      <alignment vertical="center" wrapText="1"/>
    </xf>
    <xf numFmtId="14" fontId="18" fillId="6" borderId="83" xfId="0" applyNumberFormat="1" applyFont="1" applyFill="1" applyBorder="1" applyAlignment="1">
      <alignment horizontal="center" vertical="center" wrapText="1"/>
    </xf>
    <xf numFmtId="14" fontId="38" fillId="6" borderId="84" xfId="0" applyNumberFormat="1" applyFont="1" applyFill="1" applyBorder="1" applyAlignment="1">
      <alignment horizontal="center" vertical="center" wrapText="1"/>
    </xf>
    <xf numFmtId="2" fontId="37" fillId="6" borderId="84" xfId="0" applyNumberFormat="1" applyFont="1" applyFill="1" applyBorder="1" applyAlignment="1">
      <alignment vertical="center" wrapText="1"/>
    </xf>
    <xf numFmtId="0" fontId="18" fillId="6" borderId="84" xfId="0" applyFont="1" applyFill="1" applyBorder="1" applyAlignment="1">
      <alignment vertical="center" wrapText="1"/>
    </xf>
    <xf numFmtId="0" fontId="18" fillId="6" borderId="84" xfId="0" applyFont="1" applyFill="1" applyBorder="1" applyAlignment="1">
      <alignment horizontal="center" vertical="center" wrapText="1"/>
    </xf>
    <xf numFmtId="4" fontId="18" fillId="6" borderId="84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14" fontId="18" fillId="6" borderId="88" xfId="0" applyNumberFormat="1" applyFont="1" applyFill="1" applyBorder="1" applyAlignment="1">
      <alignment horizontal="center" vertical="center" wrapText="1"/>
    </xf>
    <xf numFmtId="14" fontId="38" fillId="6" borderId="89" xfId="0" applyNumberFormat="1" applyFont="1" applyFill="1" applyBorder="1" applyAlignment="1">
      <alignment horizontal="center" vertical="center" wrapText="1"/>
    </xf>
    <xf numFmtId="2" fontId="37" fillId="6" borderId="89" xfId="0" applyNumberFormat="1" applyFont="1" applyFill="1" applyBorder="1" applyAlignment="1">
      <alignment vertical="center" wrapText="1"/>
    </xf>
    <xf numFmtId="0" fontId="18" fillId="6" borderId="89" xfId="0" applyFont="1" applyFill="1" applyBorder="1" applyAlignment="1">
      <alignment vertical="center" wrapText="1"/>
    </xf>
    <xf numFmtId="0" fontId="18" fillId="6" borderId="89" xfId="0" applyFont="1" applyFill="1" applyBorder="1" applyAlignment="1">
      <alignment horizontal="center" vertical="center" wrapText="1"/>
    </xf>
    <xf numFmtId="4" fontId="18" fillId="6" borderId="89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2" fontId="33" fillId="0" borderId="32" xfId="0" applyNumberFormat="1" applyFont="1" applyBorder="1" applyAlignment="1">
      <alignment vertical="center" wrapText="1"/>
    </xf>
    <xf numFmtId="20" fontId="5" fillId="0" borderId="0" xfId="0" applyNumberFormat="1" applyFont="1" applyAlignment="1">
      <alignment horizontal="center" vertical="center" wrapText="1"/>
    </xf>
    <xf numFmtId="18" fontId="6" fillId="0" borderId="0" xfId="0" applyNumberFormat="1" applyFont="1" applyAlignment="1">
      <alignment horizontal="center" vertical="center" wrapText="1"/>
    </xf>
    <xf numFmtId="14" fontId="33" fillId="0" borderId="42" xfId="0" applyNumberFormat="1" applyFont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  <xf numFmtId="169" fontId="33" fillId="0" borderId="57" xfId="0" applyNumberFormat="1" applyFont="1" applyBorder="1" applyAlignment="1">
      <alignment horizontal="center" vertical="center" wrapText="1"/>
    </xf>
    <xf numFmtId="20" fontId="33" fillId="0" borderId="57" xfId="0" applyNumberFormat="1" applyFont="1" applyBorder="1" applyAlignment="1">
      <alignment horizontal="center" vertical="center" wrapText="1"/>
    </xf>
    <xf numFmtId="2" fontId="33" fillId="0" borderId="57" xfId="0" applyNumberFormat="1" applyFont="1" applyBorder="1" applyAlignment="1">
      <alignment vertical="center" wrapText="1"/>
    </xf>
    <xf numFmtId="2" fontId="8" fillId="0" borderId="57" xfId="0" applyNumberFormat="1" applyFont="1" applyBorder="1" applyAlignment="1">
      <alignment vertical="center" wrapText="1"/>
    </xf>
    <xf numFmtId="0" fontId="33" fillId="0" borderId="57" xfId="0" applyFont="1" applyBorder="1" applyAlignment="1">
      <alignment vertical="center" wrapText="1"/>
    </xf>
    <xf numFmtId="0" fontId="33" fillId="0" borderId="57" xfId="0" applyFont="1" applyBorder="1" applyAlignment="1">
      <alignment horizontal="center" vertical="center" wrapText="1"/>
    </xf>
    <xf numFmtId="4" fontId="33" fillId="0" borderId="57" xfId="0" applyNumberFormat="1" applyFont="1" applyBorder="1" applyAlignment="1">
      <alignment vertical="center" wrapText="1"/>
    </xf>
    <xf numFmtId="2" fontId="33" fillId="0" borderId="41" xfId="0" applyNumberFormat="1" applyFont="1" applyBorder="1" applyAlignment="1">
      <alignment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33" fillId="0" borderId="93" xfId="0" applyFont="1" applyBorder="1" applyAlignment="1"/>
    <xf numFmtId="0" fontId="33" fillId="0" borderId="94" xfId="0" applyFont="1" applyBorder="1" applyAlignment="1"/>
    <xf numFmtId="0" fontId="8" fillId="3" borderId="9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5" fillId="3" borderId="65" xfId="0" applyFont="1" applyFill="1" applyBorder="1" applyAlignment="1">
      <alignment vertical="center" wrapText="1"/>
    </xf>
    <xf numFmtId="0" fontId="8" fillId="3" borderId="56" xfId="0" applyFont="1" applyFill="1" applyBorder="1" applyAlignment="1">
      <alignment wrapText="1"/>
    </xf>
    <xf numFmtId="0" fontId="5" fillId="3" borderId="97" xfId="0" applyFont="1" applyFill="1" applyBorder="1" applyAlignment="1">
      <alignment vertical="center" wrapText="1"/>
    </xf>
    <xf numFmtId="0" fontId="8" fillId="3" borderId="71" xfId="0" applyFont="1" applyFill="1" applyBorder="1" applyAlignment="1">
      <alignment wrapText="1"/>
    </xf>
    <xf numFmtId="0" fontId="5" fillId="3" borderId="30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/>
    <xf numFmtId="170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65" fontId="44" fillId="0" borderId="0" xfId="1" applyNumberFormat="1" applyFont="1"/>
    <xf numFmtId="0" fontId="45" fillId="0" borderId="0" xfId="0" applyFont="1" applyAlignment="1">
      <alignment horizontal="right"/>
    </xf>
    <xf numFmtId="166" fontId="45" fillId="0" borderId="0" xfId="0" applyNumberFormat="1" applyFont="1" applyAlignment="1">
      <alignment horizontal="center"/>
    </xf>
    <xf numFmtId="0" fontId="48" fillId="0" borderId="9" xfId="3" applyFont="1" applyBorder="1"/>
    <xf numFmtId="0" fontId="42" fillId="0" borderId="9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65" fontId="42" fillId="0" borderId="9" xfId="1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left" vertical="center"/>
    </xf>
    <xf numFmtId="0" fontId="55" fillId="0" borderId="9" xfId="0" applyFont="1" applyBorder="1"/>
    <xf numFmtId="0" fontId="55" fillId="0" borderId="9" xfId="0" applyFont="1" applyBorder="1" applyAlignment="1">
      <alignment horizontal="center"/>
    </xf>
    <xf numFmtId="165" fontId="45" fillId="0" borderId="9" xfId="1" applyNumberFormat="1" applyFont="1" applyBorder="1" applyAlignment="1">
      <alignment horizontal="center" vertical="center"/>
    </xf>
    <xf numFmtId="165" fontId="45" fillId="0" borderId="15" xfId="1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3" fontId="56" fillId="0" borderId="0" xfId="0" applyNumberFormat="1" applyFont="1"/>
    <xf numFmtId="0" fontId="1" fillId="0" borderId="0" xfId="0" applyFont="1"/>
    <xf numFmtId="0" fontId="57" fillId="0" borderId="0" xfId="0" applyFont="1"/>
    <xf numFmtId="0" fontId="45" fillId="0" borderId="0" xfId="0" applyFont="1"/>
    <xf numFmtId="165" fontId="57" fillId="0" borderId="0" xfId="0" applyNumberFormat="1" applyFont="1" applyAlignment="1">
      <alignment horizontal="left"/>
    </xf>
    <xf numFmtId="14" fontId="57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58" fillId="0" borderId="0" xfId="0" applyFont="1" applyAlignment="1"/>
    <xf numFmtId="0" fontId="58" fillId="0" borderId="0" xfId="0" applyFont="1" applyAlignment="1">
      <alignment horizontal="center"/>
    </xf>
    <xf numFmtId="0" fontId="47" fillId="0" borderId="0" xfId="3"/>
    <xf numFmtId="0" fontId="57" fillId="0" borderId="0" xfId="0" applyFont="1" applyAlignment="1"/>
    <xf numFmtId="0" fontId="57" fillId="0" borderId="0" xfId="0" applyFont="1" applyAlignment="1">
      <alignment horizontal="center"/>
    </xf>
    <xf numFmtId="165" fontId="59" fillId="0" borderId="0" xfId="1" applyNumberFormat="1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2" fontId="6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2" fontId="14" fillId="0" borderId="62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Border="1"/>
    <xf numFmtId="0" fontId="61" fillId="0" borderId="0" xfId="0" applyFont="1"/>
    <xf numFmtId="0" fontId="0" fillId="6" borderId="0" xfId="0" applyFont="1" applyFill="1" applyAlignment="1">
      <alignment horizontal="left" vertical="center" wrapText="1"/>
    </xf>
    <xf numFmtId="0" fontId="0" fillId="6" borderId="5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14" fillId="5" borderId="61" xfId="0" applyNumberFormat="1" applyFont="1" applyFill="1" applyBorder="1" applyAlignment="1">
      <alignment horizontal="center" vertical="center" wrapText="1"/>
    </xf>
    <xf numFmtId="14" fontId="14" fillId="5" borderId="62" xfId="0" applyNumberFormat="1" applyFont="1" applyFill="1" applyBorder="1" applyAlignment="1">
      <alignment horizontal="center" vertical="center" wrapText="1"/>
    </xf>
    <xf numFmtId="169" fontId="14" fillId="5" borderId="62" xfId="0" applyNumberFormat="1" applyFont="1" applyFill="1" applyBorder="1" applyAlignment="1">
      <alignment horizontal="center" vertical="center" wrapText="1"/>
    </xf>
    <xf numFmtId="20" fontId="14" fillId="5" borderId="63" xfId="0" applyNumberFormat="1" applyFont="1" applyFill="1" applyBorder="1" applyAlignment="1">
      <alignment horizontal="center" vertical="center" wrapText="1"/>
    </xf>
    <xf numFmtId="12" fontId="14" fillId="5" borderId="98" xfId="0" applyNumberFormat="1" applyFont="1" applyFill="1" applyBorder="1" applyAlignment="1">
      <alignment horizontal="center" vertical="center" wrapText="1"/>
    </xf>
    <xf numFmtId="2" fontId="14" fillId="5" borderId="62" xfId="0" applyNumberFormat="1" applyFont="1" applyFill="1" applyBorder="1" applyAlignment="1">
      <alignment horizontal="center" vertical="center" wrapText="1"/>
    </xf>
    <xf numFmtId="14" fontId="14" fillId="5" borderId="66" xfId="0" applyNumberFormat="1" applyFont="1" applyFill="1" applyBorder="1" applyAlignment="1">
      <alignment horizontal="center" vertical="center" wrapText="1"/>
    </xf>
    <xf numFmtId="14" fontId="14" fillId="5" borderId="67" xfId="0" applyNumberFormat="1" applyFont="1" applyFill="1" applyBorder="1" applyAlignment="1">
      <alignment horizontal="center" vertical="center" wrapText="1"/>
    </xf>
    <xf numFmtId="169" fontId="14" fillId="5" borderId="68" xfId="0" applyNumberFormat="1" applyFont="1" applyFill="1" applyBorder="1" applyAlignment="1">
      <alignment horizontal="center" vertical="center" wrapText="1"/>
    </xf>
    <xf numFmtId="20" fontId="14" fillId="5" borderId="69" xfId="0" applyNumberFormat="1" applyFont="1" applyFill="1" applyBorder="1" applyAlignment="1">
      <alignment horizontal="center" vertical="center" wrapText="1"/>
    </xf>
    <xf numFmtId="2" fontId="14" fillId="5" borderId="68" xfId="0" applyNumberFormat="1" applyFont="1" applyFill="1" applyBorder="1" applyAlignment="1">
      <alignment horizontal="center" vertical="center" wrapText="1"/>
    </xf>
    <xf numFmtId="12" fontId="14" fillId="0" borderId="98" xfId="0" applyNumberFormat="1" applyFont="1" applyBorder="1" applyAlignment="1">
      <alignment horizontal="center" vertical="center" wrapText="1"/>
    </xf>
    <xf numFmtId="14" fontId="0" fillId="0" borderId="67" xfId="0" applyNumberFormat="1" applyFont="1" applyBorder="1" applyAlignment="1">
      <alignment horizontal="center" vertical="center" wrapText="1"/>
    </xf>
    <xf numFmtId="14" fontId="31" fillId="0" borderId="67" xfId="0" applyNumberFormat="1" applyFont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14" fillId="6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0" xfId="0" applyFont="1"/>
    <xf numFmtId="0" fontId="6" fillId="6" borderId="15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51" fillId="0" borderId="4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42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65" fontId="51" fillId="0" borderId="9" xfId="1" applyNumberFormat="1" applyFont="1" applyBorder="1" applyAlignment="1">
      <alignment horizontal="center" vertical="center"/>
    </xf>
    <xf numFmtId="165" fontId="51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165" fontId="51" fillId="0" borderId="9" xfId="1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64" fillId="7" borderId="15" xfId="4" applyNumberFormat="1" applyFont="1" applyFill="1" applyBorder="1" applyAlignment="1" applyProtection="1">
      <alignment vertical="center"/>
    </xf>
    <xf numFmtId="2" fontId="14" fillId="0" borderId="62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14" fontId="14" fillId="0" borderId="105" xfId="0" applyNumberFormat="1" applyFont="1" applyBorder="1" applyAlignment="1">
      <alignment horizontal="center" vertical="center" wrapText="1"/>
    </xf>
    <xf numFmtId="14" fontId="14" fillId="0" borderId="106" xfId="0" applyNumberFormat="1" applyFont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 wrapText="1"/>
    </xf>
    <xf numFmtId="4" fontId="6" fillId="6" borderId="108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2" fontId="14" fillId="0" borderId="110" xfId="0" applyNumberFormat="1" applyFont="1" applyBorder="1" applyAlignment="1">
      <alignment horizontal="center" vertical="center" wrapText="1"/>
    </xf>
    <xf numFmtId="2" fontId="14" fillId="0" borderId="114" xfId="0" applyNumberFormat="1" applyFont="1" applyBorder="1" applyAlignment="1">
      <alignment horizontal="center" vertical="center" wrapText="1"/>
    </xf>
    <xf numFmtId="2" fontId="14" fillId="0" borderId="115" xfId="0" applyNumberFormat="1" applyFont="1" applyBorder="1" applyAlignment="1">
      <alignment horizontal="center" vertical="center" wrapText="1"/>
    </xf>
    <xf numFmtId="2" fontId="14" fillId="0" borderId="111" xfId="0" applyNumberFormat="1" applyFont="1" applyBorder="1" applyAlignment="1">
      <alignment horizontal="center" vertical="center" wrapText="1"/>
    </xf>
    <xf numFmtId="169" fontId="14" fillId="0" borderId="61" xfId="0" applyNumberFormat="1" applyFont="1" applyBorder="1" applyAlignment="1">
      <alignment horizontal="center" vertical="center" wrapText="1"/>
    </xf>
    <xf numFmtId="169" fontId="14" fillId="0" borderId="66" xfId="0" applyNumberFormat="1" applyFont="1" applyBorder="1" applyAlignment="1">
      <alignment horizontal="center" vertical="center" wrapText="1"/>
    </xf>
    <xf numFmtId="14" fontId="14" fillId="0" borderId="109" xfId="0" applyNumberFormat="1" applyFont="1" applyBorder="1" applyAlignment="1">
      <alignment horizontal="center" vertical="center" wrapText="1"/>
    </xf>
    <xf numFmtId="14" fontId="14" fillId="0" borderId="116" xfId="0" applyNumberFormat="1" applyFont="1" applyBorder="1" applyAlignment="1">
      <alignment horizontal="center" vertical="center" wrapText="1"/>
    </xf>
    <xf numFmtId="14" fontId="14" fillId="0" borderId="117" xfId="0" applyNumberFormat="1" applyFont="1" applyBorder="1" applyAlignment="1">
      <alignment horizontal="center" vertical="center" wrapText="1"/>
    </xf>
    <xf numFmtId="2" fontId="14" fillId="0" borderId="119" xfId="0" applyNumberFormat="1" applyFont="1" applyBorder="1" applyAlignment="1">
      <alignment horizontal="center" vertical="center" wrapText="1"/>
    </xf>
    <xf numFmtId="12" fontId="14" fillId="0" borderId="58" xfId="0" applyNumberFormat="1" applyFont="1" applyBorder="1" applyAlignment="1">
      <alignment horizontal="center" vertical="center" wrapText="1"/>
    </xf>
    <xf numFmtId="12" fontId="14" fillId="0" borderId="33" xfId="0" applyNumberFormat="1" applyFont="1" applyBorder="1" applyAlignment="1">
      <alignment horizontal="center" vertical="center" wrapText="1"/>
    </xf>
    <xf numFmtId="14" fontId="14" fillId="0" borderId="42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9" fontId="14" fillId="0" borderId="57" xfId="0" applyNumberFormat="1" applyFont="1" applyBorder="1" applyAlignment="1">
      <alignment horizontal="center" vertical="center" wrapText="1"/>
    </xf>
    <xf numFmtId="20" fontId="14" fillId="0" borderId="57" xfId="0" applyNumberFormat="1" applyFont="1" applyBorder="1" applyAlignment="1">
      <alignment horizontal="center" vertical="center" wrapText="1"/>
    </xf>
    <xf numFmtId="12" fontId="14" fillId="5" borderId="57" xfId="0" applyNumberFormat="1" applyFont="1" applyFill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2" fontId="14" fillId="0" borderId="122" xfId="0" applyNumberFormat="1" applyFont="1" applyBorder="1" applyAlignment="1">
      <alignment horizontal="center" vertical="center" wrapText="1"/>
    </xf>
    <xf numFmtId="2" fontId="14" fillId="0" borderId="113" xfId="0" applyNumberFormat="1" applyFont="1" applyBorder="1" applyAlignment="1">
      <alignment horizontal="center" vertical="center" wrapText="1"/>
    </xf>
    <xf numFmtId="2" fontId="14" fillId="5" borderId="112" xfId="0" applyNumberFormat="1" applyFont="1" applyFill="1" applyBorder="1" applyAlignment="1">
      <alignment horizontal="center" vertical="center" wrapText="1"/>
    </xf>
    <xf numFmtId="2" fontId="14" fillId="0" borderId="118" xfId="0" applyNumberFormat="1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2" fontId="14" fillId="0" borderId="62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2" fontId="33" fillId="0" borderId="0" xfId="0" applyNumberFormat="1" applyFont="1" applyBorder="1" applyAlignment="1">
      <alignment horizontal="center" vertical="center" wrapText="1"/>
    </xf>
    <xf numFmtId="12" fontId="33" fillId="0" borderId="57" xfId="0" applyNumberFormat="1" applyFont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2" fontId="14" fillId="0" borderId="93" xfId="0" applyNumberFormat="1" applyFont="1" applyBorder="1" applyAlignment="1">
      <alignment horizontal="center" vertical="center" wrapText="1"/>
    </xf>
    <xf numFmtId="14" fontId="14" fillId="0" borderId="127" xfId="0" applyNumberFormat="1" applyFont="1" applyBorder="1" applyAlignment="1">
      <alignment horizontal="center" vertical="center" wrapText="1"/>
    </xf>
    <xf numFmtId="20" fontId="14" fillId="0" borderId="62" xfId="0" applyNumberFormat="1" applyFont="1" applyBorder="1" applyAlignment="1">
      <alignment horizontal="center" vertical="center" wrapText="1"/>
    </xf>
    <xf numFmtId="169" fontId="14" fillId="0" borderId="115" xfId="0" applyNumberFormat="1" applyFont="1" applyBorder="1" applyAlignment="1">
      <alignment horizontal="center" vertical="center" wrapText="1"/>
    </xf>
    <xf numFmtId="20" fontId="14" fillId="0" borderId="115" xfId="0" applyNumberFormat="1" applyFont="1" applyBorder="1" applyAlignment="1">
      <alignment horizontal="center" vertical="center" wrapText="1"/>
    </xf>
    <xf numFmtId="20" fontId="14" fillId="0" borderId="68" xfId="0" applyNumberFormat="1" applyFont="1" applyBorder="1" applyAlignment="1">
      <alignment horizontal="center" vertical="center" wrapText="1"/>
    </xf>
    <xf numFmtId="171" fontId="60" fillId="0" borderId="0" xfId="0" applyNumberFormat="1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7" borderId="15" xfId="4" applyNumberFormat="1" applyFont="1" applyFill="1" applyBorder="1" applyAlignment="1" applyProtection="1">
      <alignment horizontal="center" vertical="center"/>
    </xf>
    <xf numFmtId="2" fontId="14" fillId="0" borderId="62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14" fontId="14" fillId="0" borderId="131" xfId="0" applyNumberFormat="1" applyFont="1" applyBorder="1" applyAlignment="1">
      <alignment horizontal="center" vertical="center" wrapText="1"/>
    </xf>
    <xf numFmtId="14" fontId="14" fillId="0" borderId="132" xfId="0" applyNumberFormat="1" applyFont="1" applyBorder="1" applyAlignment="1">
      <alignment horizontal="center" vertical="center" wrapText="1"/>
    </xf>
    <xf numFmtId="169" fontId="14" fillId="0" borderId="133" xfId="0" applyNumberFormat="1" applyFont="1" applyBorder="1" applyAlignment="1">
      <alignment horizontal="center" vertical="center" wrapText="1"/>
    </xf>
    <xf numFmtId="20" fontId="14" fillId="0" borderId="134" xfId="0" applyNumberFormat="1" applyFont="1" applyBorder="1" applyAlignment="1">
      <alignment horizontal="center" vertical="center" wrapText="1"/>
    </xf>
    <xf numFmtId="12" fontId="14" fillId="0" borderId="133" xfId="0" applyNumberFormat="1" applyFont="1" applyBorder="1" applyAlignment="1">
      <alignment horizontal="center" vertical="center" wrapText="1"/>
    </xf>
    <xf numFmtId="2" fontId="14" fillId="0" borderId="133" xfId="0" applyNumberFormat="1" applyFont="1" applyBorder="1" applyAlignment="1">
      <alignment horizontal="center" vertical="center" wrapText="1"/>
    </xf>
    <xf numFmtId="2" fontId="14" fillId="0" borderId="136" xfId="0" applyNumberFormat="1" applyFont="1" applyBorder="1" applyAlignment="1">
      <alignment horizontal="center" vertical="center" wrapText="1"/>
    </xf>
    <xf numFmtId="2" fontId="19" fillId="8" borderId="0" xfId="0" applyNumberFormat="1" applyFont="1" applyFill="1" applyAlignment="1">
      <alignment horizontal="center" vertical="center"/>
    </xf>
    <xf numFmtId="2" fontId="19" fillId="8" borderId="0" xfId="0" applyNumberFormat="1" applyFont="1" applyFill="1"/>
    <xf numFmtId="0" fontId="6" fillId="8" borderId="43" xfId="0" applyFont="1" applyFill="1" applyBorder="1" applyAlignment="1">
      <alignment horizontal="left"/>
    </xf>
    <xf numFmtId="0" fontId="6" fillId="8" borderId="47" xfId="0" applyFont="1" applyFill="1" applyBorder="1" applyAlignment="1">
      <alignment horizontal="left"/>
    </xf>
    <xf numFmtId="0" fontId="6" fillId="8" borderId="50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center"/>
    </xf>
    <xf numFmtId="0" fontId="12" fillId="8" borderId="51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1" fillId="8" borderId="18" xfId="0" applyNumberFormat="1" applyFont="1" applyFill="1" applyBorder="1" applyAlignment="1">
      <alignment wrapText="1"/>
    </xf>
    <xf numFmtId="0" fontId="11" fillId="8" borderId="19" xfId="0" applyNumberFormat="1" applyFont="1" applyFill="1" applyBorder="1" applyAlignment="1">
      <alignment horizontal="center" vertical="center"/>
    </xf>
    <xf numFmtId="0" fontId="11" fillId="8" borderId="5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1" fillId="3" borderId="36" xfId="2" applyNumberFormat="1" applyFont="1" applyFill="1" applyBorder="1" applyAlignment="1">
      <alignment horizontal="center" vertical="center"/>
    </xf>
    <xf numFmtId="0" fontId="12" fillId="3" borderId="3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vertical="center"/>
    </xf>
    <xf numFmtId="2" fontId="22" fillId="9" borderId="56" xfId="0" applyNumberFormat="1" applyFont="1" applyFill="1" applyBorder="1" applyAlignment="1">
      <alignment vertical="center" wrapText="1"/>
    </xf>
    <xf numFmtId="164" fontId="11" fillId="9" borderId="56" xfId="2" applyFont="1" applyFill="1" applyBorder="1" applyAlignment="1">
      <alignment vertical="center"/>
    </xf>
    <xf numFmtId="2" fontId="8" fillId="9" borderId="36" xfId="0" applyNumberFormat="1" applyFont="1" applyFill="1" applyBorder="1" applyAlignment="1">
      <alignment wrapText="1"/>
    </xf>
    <xf numFmtId="164" fontId="11" fillId="9" borderId="36" xfId="2" applyFont="1" applyFill="1" applyBorder="1" applyAlignment="1">
      <alignment horizontal="center"/>
    </xf>
    <xf numFmtId="2" fontId="5" fillId="9" borderId="36" xfId="0" applyNumberFormat="1" applyFont="1" applyFill="1" applyBorder="1" applyAlignment="1">
      <alignment wrapText="1"/>
    </xf>
    <xf numFmtId="0" fontId="16" fillId="9" borderId="15" xfId="0" applyFont="1" applyFill="1" applyBorder="1" applyAlignment="1">
      <alignment vertical="center"/>
    </xf>
    <xf numFmtId="0" fontId="8" fillId="9" borderId="3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left" vertical="center"/>
    </xf>
    <xf numFmtId="0" fontId="8" fillId="9" borderId="21" xfId="0" applyFont="1" applyFill="1" applyBorder="1" applyAlignment="1">
      <alignment horizontal="left" vertical="center"/>
    </xf>
    <xf numFmtId="0" fontId="8" fillId="9" borderId="27" xfId="0" applyFont="1" applyFill="1" applyBorder="1" applyAlignment="1">
      <alignment horizontal="left" vertical="center"/>
    </xf>
    <xf numFmtId="0" fontId="6" fillId="9" borderId="35" xfId="0" applyFont="1" applyFill="1" applyBorder="1" applyAlignment="1">
      <alignment vertical="center"/>
    </xf>
    <xf numFmtId="0" fontId="8" fillId="9" borderId="37" xfId="0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0" fontId="6" fillId="3" borderId="19" xfId="0" applyFont="1" applyFill="1" applyBorder="1" applyAlignment="1">
      <alignment vertical="center"/>
    </xf>
    <xf numFmtId="20" fontId="8" fillId="3" borderId="73" xfId="0" applyNumberFormat="1" applyFont="1" applyFill="1" applyBorder="1" applyAlignment="1">
      <alignment horizontal="center" vertical="center"/>
    </xf>
    <xf numFmtId="14" fontId="8" fillId="3" borderId="73" xfId="0" applyNumberFormat="1" applyFont="1" applyFill="1" applyBorder="1" applyAlignment="1">
      <alignment horizontal="center" vertical="center"/>
    </xf>
    <xf numFmtId="171" fontId="8" fillId="3" borderId="73" xfId="0" applyNumberFormat="1" applyFont="1" applyFill="1" applyBorder="1" applyAlignment="1">
      <alignment horizontal="center" vertical="center"/>
    </xf>
    <xf numFmtId="2" fontId="6" fillId="3" borderId="74" xfId="2" applyNumberFormat="1" applyFont="1" applyFill="1" applyBorder="1" applyAlignment="1">
      <alignment horizontal="center" vertical="center" wrapText="1"/>
    </xf>
    <xf numFmtId="169" fontId="8" fillId="3" borderId="78" xfId="0" applyNumberFormat="1" applyFont="1" applyFill="1" applyBorder="1" applyAlignment="1">
      <alignment horizontal="center" vertical="center"/>
    </xf>
    <xf numFmtId="14" fontId="8" fillId="3" borderId="78" xfId="0" applyNumberFormat="1" applyFont="1" applyFill="1" applyBorder="1" applyAlignment="1">
      <alignment horizontal="center" vertical="center"/>
    </xf>
    <xf numFmtId="171" fontId="8" fillId="3" borderId="78" xfId="0" applyNumberFormat="1" applyFont="1" applyFill="1" applyBorder="1" applyAlignment="1">
      <alignment horizontal="center" vertical="center"/>
    </xf>
    <xf numFmtId="2" fontId="6" fillId="3" borderId="79" xfId="2" applyNumberFormat="1" applyFont="1" applyFill="1" applyBorder="1" applyAlignment="1">
      <alignment horizontal="center" vertical="center" wrapText="1"/>
    </xf>
    <xf numFmtId="2" fontId="14" fillId="3" borderId="74" xfId="2" applyNumberFormat="1" applyFont="1" applyFill="1" applyBorder="1" applyAlignment="1">
      <alignment horizontal="center" vertical="center" wrapText="1"/>
    </xf>
    <xf numFmtId="2" fontId="14" fillId="3" borderId="79" xfId="2" applyNumberFormat="1" applyFont="1" applyFill="1" applyBorder="1" applyAlignment="1">
      <alignment horizontal="center" vertical="center" wrapText="1"/>
    </xf>
    <xf numFmtId="2" fontId="14" fillId="3" borderId="76" xfId="1" applyNumberFormat="1" applyFont="1" applyFill="1" applyBorder="1" applyAlignment="1">
      <alignment horizontal="center" vertical="center" wrapText="1"/>
    </xf>
    <xf numFmtId="2" fontId="32" fillId="3" borderId="76" xfId="0" applyNumberFormat="1" applyFont="1" applyFill="1" applyBorder="1" applyAlignment="1">
      <alignment vertical="center" wrapText="1"/>
    </xf>
    <xf numFmtId="2" fontId="14" fillId="3" borderId="81" xfId="1" applyNumberFormat="1" applyFont="1" applyFill="1" applyBorder="1" applyAlignment="1">
      <alignment horizontal="center" vertical="center" wrapText="1"/>
    </xf>
    <xf numFmtId="2" fontId="32" fillId="3" borderId="81" xfId="0" applyNumberFormat="1" applyFont="1" applyFill="1" applyBorder="1" applyAlignment="1">
      <alignment vertical="center" wrapText="1"/>
    </xf>
    <xf numFmtId="2" fontId="11" fillId="3" borderId="76" xfId="0" applyNumberFormat="1" applyFont="1" applyFill="1" applyBorder="1" applyAlignment="1">
      <alignment vertical="center" wrapText="1"/>
    </xf>
    <xf numFmtId="2" fontId="11" fillId="3" borderId="81" xfId="0" applyNumberFormat="1" applyFont="1" applyFill="1" applyBorder="1" applyAlignment="1">
      <alignment vertical="center" wrapText="1"/>
    </xf>
    <xf numFmtId="0" fontId="8" fillId="10" borderId="17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left" vertical="center"/>
    </xf>
    <xf numFmtId="0" fontId="6" fillId="10" borderId="35" xfId="0" applyFont="1" applyFill="1" applyBorder="1" applyAlignment="1">
      <alignment vertical="center"/>
    </xf>
    <xf numFmtId="0" fontId="8" fillId="10" borderId="37" xfId="0" applyFont="1" applyFill="1" applyBorder="1" applyAlignment="1">
      <alignment horizontal="left" vertical="center"/>
    </xf>
    <xf numFmtId="0" fontId="0" fillId="10" borderId="72" xfId="0" applyFont="1" applyFill="1" applyBorder="1" applyAlignment="1">
      <alignment horizontal="left" vertical="center"/>
    </xf>
    <xf numFmtId="0" fontId="0" fillId="10" borderId="77" xfId="0" applyFont="1" applyFill="1" applyBorder="1" applyAlignment="1">
      <alignment horizontal="left" vertical="center"/>
    </xf>
    <xf numFmtId="0" fontId="8" fillId="10" borderId="72" xfId="0" applyFont="1" applyFill="1" applyBorder="1" applyAlignment="1">
      <alignment horizontal="left" vertical="center"/>
    </xf>
    <xf numFmtId="0" fontId="8" fillId="10" borderId="77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8" fillId="11" borderId="21" xfId="0" applyFont="1" applyFill="1" applyBorder="1" applyAlignment="1">
      <alignment horizontal="left" vertical="center"/>
    </xf>
    <xf numFmtId="0" fontId="8" fillId="11" borderId="27" xfId="0" applyFont="1" applyFill="1" applyBorder="1" applyAlignment="1">
      <alignment horizontal="left" vertical="center"/>
    </xf>
    <xf numFmtId="0" fontId="6" fillId="11" borderId="35" xfId="0" applyFont="1" applyFill="1" applyBorder="1" applyAlignment="1">
      <alignment vertical="center"/>
    </xf>
    <xf numFmtId="0" fontId="8" fillId="11" borderId="37" xfId="0" applyFont="1" applyFill="1" applyBorder="1" applyAlignment="1">
      <alignment horizontal="left" vertical="center"/>
    </xf>
    <xf numFmtId="2" fontId="22" fillId="11" borderId="56" xfId="0" applyNumberFormat="1" applyFont="1" applyFill="1" applyBorder="1" applyAlignment="1">
      <alignment vertical="center" wrapText="1"/>
    </xf>
    <xf numFmtId="164" fontId="11" fillId="11" borderId="56" xfId="2" applyFont="1" applyFill="1" applyBorder="1" applyAlignment="1">
      <alignment vertical="center"/>
    </xf>
    <xf numFmtId="0" fontId="6" fillId="11" borderId="36" xfId="0" applyFont="1" applyFill="1" applyBorder="1" applyAlignment="1">
      <alignment horizontal="center" vertical="center" wrapText="1"/>
    </xf>
    <xf numFmtId="2" fontId="8" fillId="11" borderId="36" xfId="0" applyNumberFormat="1" applyFont="1" applyFill="1" applyBorder="1" applyAlignment="1">
      <alignment wrapText="1"/>
    </xf>
    <xf numFmtId="164" fontId="11" fillId="11" borderId="36" xfId="2" applyFont="1" applyFill="1" applyBorder="1" applyAlignment="1">
      <alignment horizontal="center"/>
    </xf>
    <xf numFmtId="2" fontId="5" fillId="11" borderId="36" xfId="0" applyNumberFormat="1" applyFont="1" applyFill="1" applyBorder="1" applyAlignment="1">
      <alignment wrapText="1"/>
    </xf>
    <xf numFmtId="0" fontId="5" fillId="11" borderId="29" xfId="0" applyFont="1" applyFill="1" applyBorder="1" applyAlignment="1">
      <alignment horizontal="center" vertical="center" wrapText="1"/>
    </xf>
    <xf numFmtId="164" fontId="6" fillId="11" borderId="18" xfId="2" applyFont="1" applyFill="1" applyBorder="1" applyAlignment="1"/>
    <xf numFmtId="14" fontId="0" fillId="0" borderId="0" xfId="0" applyNumberFormat="1" applyAlignment="1"/>
    <xf numFmtId="0" fontId="8" fillId="0" borderId="0" xfId="0" applyFont="1"/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5" fillId="9" borderId="15" xfId="0" applyFont="1" applyFill="1" applyBorder="1" applyAlignment="1">
      <alignment horizontal="center" vertical="center"/>
    </xf>
    <xf numFmtId="0" fontId="65" fillId="9" borderId="13" xfId="0" applyFont="1" applyFill="1" applyBorder="1" applyAlignment="1">
      <alignment horizontal="center" vertical="center"/>
    </xf>
    <xf numFmtId="0" fontId="65" fillId="9" borderId="14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13" fillId="3" borderId="9" xfId="1" applyFont="1" applyFill="1" applyBorder="1" applyAlignment="1">
      <alignment horizontal="center" vertical="center"/>
    </xf>
    <xf numFmtId="165" fontId="13" fillId="3" borderId="48" xfId="1" applyFont="1" applyFill="1" applyBorder="1" applyAlignment="1">
      <alignment horizontal="center" vertical="center"/>
    </xf>
    <xf numFmtId="167" fontId="13" fillId="3" borderId="9" xfId="0" applyNumberFormat="1" applyFont="1" applyFill="1" applyBorder="1" applyAlignment="1">
      <alignment horizontal="center" vertical="center"/>
    </xf>
    <xf numFmtId="167" fontId="13" fillId="3" borderId="48" xfId="0" applyNumberFormat="1" applyFont="1" applyFill="1" applyBorder="1" applyAlignment="1">
      <alignment horizontal="center" vertical="center"/>
    </xf>
    <xf numFmtId="14" fontId="12" fillId="3" borderId="51" xfId="0" applyNumberFormat="1" applyFont="1" applyFill="1" applyBorder="1" applyAlignment="1">
      <alignment horizontal="center" vertical="center"/>
    </xf>
    <xf numFmtId="14" fontId="12" fillId="3" borderId="5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64" fontId="8" fillId="8" borderId="18" xfId="2" applyFont="1" applyFill="1" applyBorder="1" applyAlignment="1">
      <alignment horizontal="center"/>
    </xf>
    <xf numFmtId="164" fontId="8" fillId="8" borderId="30" xfId="2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left" wrapText="1"/>
    </xf>
    <xf numFmtId="0" fontId="6" fillId="3" borderId="45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left" vertical="center" wrapText="1"/>
    </xf>
    <xf numFmtId="2" fontId="8" fillId="0" borderId="32" xfId="0" applyNumberFormat="1" applyFont="1" applyBorder="1" applyAlignment="1">
      <alignment horizontal="left" vertical="center"/>
    </xf>
    <xf numFmtId="2" fontId="8" fillId="0" borderId="31" xfId="0" applyNumberFormat="1" applyFont="1" applyBorder="1" applyAlignment="1">
      <alignment horizontal="left" vertical="center"/>
    </xf>
    <xf numFmtId="2" fontId="8" fillId="0" borderId="40" xfId="0" applyNumberFormat="1" applyFont="1" applyBorder="1" applyAlignment="1">
      <alignment horizontal="left" vertical="center"/>
    </xf>
    <xf numFmtId="2" fontId="8" fillId="0" borderId="41" xfId="0" applyNumberFormat="1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left" vertical="center"/>
    </xf>
    <xf numFmtId="2" fontId="6" fillId="0" borderId="23" xfId="0" applyNumberFormat="1" applyFont="1" applyBorder="1" applyAlignment="1">
      <alignment horizontal="left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" fontId="13" fillId="8" borderId="28" xfId="0" applyNumberFormat="1" applyFont="1" applyFill="1" applyBorder="1" applyAlignment="1">
      <alignment horizontal="center" vertical="center"/>
    </xf>
    <xf numFmtId="2" fontId="13" fillId="8" borderId="3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66" fontId="8" fillId="0" borderId="15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2" fontId="33" fillId="0" borderId="0" xfId="0" applyNumberFormat="1" applyFont="1" applyBorder="1" applyAlignment="1">
      <alignment horizontal="center" vertical="center" wrapText="1"/>
    </xf>
    <xf numFmtId="12" fontId="33" fillId="0" borderId="57" xfId="0" applyNumberFormat="1" applyFont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164" fontId="6" fillId="11" borderId="18" xfId="2" applyFont="1" applyFill="1" applyBorder="1" applyAlignment="1">
      <alignment horizontal="center" vertical="center"/>
    </xf>
    <xf numFmtId="164" fontId="6" fillId="11" borderId="19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6" fillId="0" borderId="93" xfId="0" applyNumberFormat="1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164" fontId="6" fillId="11" borderId="60" xfId="2" applyFont="1" applyFill="1" applyBorder="1" applyAlignment="1">
      <alignment horizontal="center" vertical="center"/>
    </xf>
    <xf numFmtId="20" fontId="35" fillId="6" borderId="13" xfId="0" applyNumberFormat="1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2" fontId="36" fillId="6" borderId="14" xfId="0" applyNumberFormat="1" applyFont="1" applyFill="1" applyBorder="1" applyAlignment="1">
      <alignment horizontal="center" vertical="center" wrapText="1"/>
    </xf>
    <xf numFmtId="1" fontId="37" fillId="6" borderId="84" xfId="0" applyNumberFormat="1" applyFont="1" applyFill="1" applyBorder="1" applyAlignment="1">
      <alignment horizontal="center" vertical="center" wrapText="1"/>
    </xf>
    <xf numFmtId="1" fontId="37" fillId="6" borderId="89" xfId="0" applyNumberFormat="1" applyFont="1" applyFill="1" applyBorder="1" applyAlignment="1">
      <alignment horizontal="center" vertical="center" wrapText="1"/>
    </xf>
    <xf numFmtId="2" fontId="39" fillId="6" borderId="84" xfId="0" applyNumberFormat="1" applyFont="1" applyFill="1" applyBorder="1" applyAlignment="1">
      <alignment horizontal="center" vertical="center" wrapText="1"/>
    </xf>
    <xf numFmtId="2" fontId="39" fillId="6" borderId="89" xfId="0" applyNumberFormat="1" applyFont="1" applyFill="1" applyBorder="1" applyAlignment="1">
      <alignment horizontal="center" vertical="center" wrapText="1"/>
    </xf>
    <xf numFmtId="164" fontId="37" fillId="6" borderId="85" xfId="2" applyFont="1" applyFill="1" applyBorder="1" applyAlignment="1">
      <alignment horizontal="center" vertical="center" wrapText="1"/>
    </xf>
    <xf numFmtId="164" fontId="37" fillId="6" borderId="86" xfId="2" applyFont="1" applyFill="1" applyBorder="1" applyAlignment="1">
      <alignment horizontal="center" vertical="center" wrapText="1"/>
    </xf>
    <xf numFmtId="164" fontId="37" fillId="6" borderId="90" xfId="2" applyFont="1" applyFill="1" applyBorder="1" applyAlignment="1">
      <alignment horizontal="center" vertical="center" wrapText="1"/>
    </xf>
    <xf numFmtId="164" fontId="37" fillId="6" borderId="91" xfId="2" applyFont="1" applyFill="1" applyBorder="1" applyAlignment="1">
      <alignment horizontal="center" vertical="center" wrapText="1"/>
    </xf>
    <xf numFmtId="2" fontId="37" fillId="6" borderId="84" xfId="0" applyNumberFormat="1" applyFont="1" applyFill="1" applyBorder="1" applyAlignment="1">
      <alignment horizontal="center" vertical="center" wrapText="1"/>
    </xf>
    <xf numFmtId="2" fontId="37" fillId="6" borderId="87" xfId="0" applyNumberFormat="1" applyFont="1" applyFill="1" applyBorder="1" applyAlignment="1">
      <alignment horizontal="center" vertical="center" wrapText="1"/>
    </xf>
    <xf numFmtId="2" fontId="37" fillId="6" borderId="89" xfId="0" applyNumberFormat="1" applyFont="1" applyFill="1" applyBorder="1" applyAlignment="1">
      <alignment horizontal="center" vertical="center" wrapText="1"/>
    </xf>
    <xf numFmtId="2" fontId="37" fillId="6" borderId="92" xfId="0" applyNumberFormat="1" applyFont="1" applyFill="1" applyBorder="1" applyAlignment="1">
      <alignment horizontal="center" vertical="center" wrapText="1"/>
    </xf>
    <xf numFmtId="0" fontId="12" fillId="10" borderId="73" xfId="0" applyNumberFormat="1" applyFont="1" applyFill="1" applyBorder="1" applyAlignment="1">
      <alignment horizontal="center" vertical="center" wrapText="1"/>
    </xf>
    <xf numFmtId="0" fontId="12" fillId="10" borderId="78" xfId="0" applyNumberFormat="1" applyFont="1" applyFill="1" applyBorder="1" applyAlignment="1">
      <alignment horizontal="center" vertical="center" wrapText="1"/>
    </xf>
    <xf numFmtId="0" fontId="12" fillId="10" borderId="130" xfId="0" applyNumberFormat="1" applyFont="1" applyFill="1" applyBorder="1" applyAlignment="1">
      <alignment horizontal="center" vertical="center" wrapText="1"/>
    </xf>
    <xf numFmtId="0" fontId="12" fillId="10" borderId="79" xfId="0" applyNumberFormat="1" applyFont="1" applyFill="1" applyBorder="1" applyAlignment="1">
      <alignment horizontal="center" vertical="center" wrapText="1"/>
    </xf>
    <xf numFmtId="2" fontId="11" fillId="10" borderId="75" xfId="0" applyNumberFormat="1" applyFont="1" applyFill="1" applyBorder="1" applyAlignment="1">
      <alignment horizontal="center" vertical="center" wrapText="1"/>
    </xf>
    <xf numFmtId="2" fontId="11" fillId="10" borderId="80" xfId="0" applyNumberFormat="1" applyFont="1" applyFill="1" applyBorder="1" applyAlignment="1">
      <alignment horizontal="center" vertical="center" wrapText="1"/>
    </xf>
    <xf numFmtId="12" fontId="11" fillId="10" borderId="17" xfId="0" applyNumberFormat="1" applyFont="1" applyFill="1" applyBorder="1" applyAlignment="1">
      <alignment horizontal="center" vertical="center" wrapText="1"/>
    </xf>
    <xf numFmtId="12" fontId="11" fillId="10" borderId="21" xfId="0" applyNumberFormat="1" applyFont="1" applyFill="1" applyBorder="1" applyAlignment="1">
      <alignment horizontal="center" vertical="center" wrapText="1"/>
    </xf>
    <xf numFmtId="2" fontId="32" fillId="8" borderId="56" xfId="0" applyNumberFormat="1" applyFont="1" applyFill="1" applyBorder="1" applyAlignment="1">
      <alignment horizontal="center" vertical="center" wrapText="1"/>
    </xf>
    <xf numFmtId="2" fontId="32" fillId="8" borderId="29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2" fontId="6" fillId="0" borderId="62" xfId="0" applyNumberFormat="1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133" xfId="0" applyNumberFormat="1" applyFont="1" applyBorder="1" applyAlignment="1">
      <alignment horizontal="center" vertical="center" wrapText="1"/>
    </xf>
    <xf numFmtId="2" fontId="6" fillId="0" borderId="134" xfId="0" applyNumberFormat="1" applyFont="1" applyBorder="1" applyAlignment="1">
      <alignment horizontal="center" vertical="center" wrapText="1"/>
    </xf>
    <xf numFmtId="12" fontId="14" fillId="0" borderId="61" xfId="0" applyNumberFormat="1" applyFont="1" applyBorder="1" applyAlignment="1">
      <alignment horizontal="center" vertical="center" wrapText="1"/>
    </xf>
    <xf numFmtId="12" fontId="14" fillId="0" borderId="135" xfId="0" applyNumberFormat="1" applyFont="1" applyBorder="1" applyAlignment="1">
      <alignment horizontal="center" vertical="center" wrapText="1"/>
    </xf>
    <xf numFmtId="2" fontId="14" fillId="0" borderId="62" xfId="0" applyNumberFormat="1" applyFont="1" applyBorder="1" applyAlignment="1">
      <alignment horizontal="center" vertical="center" wrapText="1"/>
    </xf>
    <xf numFmtId="2" fontId="14" fillId="0" borderId="133" xfId="0" applyNumberFormat="1" applyFont="1" applyBorder="1" applyAlignment="1">
      <alignment horizontal="center" vertical="center" wrapText="1"/>
    </xf>
    <xf numFmtId="2" fontId="14" fillId="0" borderId="63" xfId="0" applyNumberFormat="1" applyFont="1" applyBorder="1" applyAlignment="1">
      <alignment horizontal="center" vertical="center" wrapText="1"/>
    </xf>
    <xf numFmtId="2" fontId="14" fillId="0" borderId="69" xfId="0" applyNumberFormat="1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4" fontId="6" fillId="0" borderId="63" xfId="0" applyNumberFormat="1" applyFont="1" applyBorder="1" applyAlignment="1">
      <alignment horizontal="center" vertical="center" wrapText="1"/>
    </xf>
    <xf numFmtId="4" fontId="6" fillId="0" borderId="134" xfId="0" applyNumberFormat="1" applyFont="1" applyBorder="1" applyAlignment="1">
      <alignment horizontal="center" vertical="center" wrapText="1"/>
    </xf>
    <xf numFmtId="12" fontId="14" fillId="0" borderId="66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2" fontId="6" fillId="0" borderId="68" xfId="0" applyNumberFormat="1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8" borderId="71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6" fillId="10" borderId="65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5" fillId="10" borderId="71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1" fillId="10" borderId="56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 wrapText="1"/>
    </xf>
    <xf numFmtId="0" fontId="22" fillId="6" borderId="5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58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 wrapText="1"/>
    </xf>
    <xf numFmtId="166" fontId="8" fillId="6" borderId="15" xfId="0" applyNumberFormat="1" applyFont="1" applyFill="1" applyBorder="1" applyAlignment="1">
      <alignment horizontal="center" vertical="center" wrapText="1"/>
    </xf>
    <xf numFmtId="166" fontId="8" fillId="6" borderId="13" xfId="0" applyNumberFormat="1" applyFont="1" applyFill="1" applyBorder="1" applyAlignment="1">
      <alignment horizontal="center" vertical="center" wrapText="1"/>
    </xf>
    <xf numFmtId="166" fontId="8" fillId="6" borderId="14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2" fontId="6" fillId="5" borderId="107" xfId="0" applyNumberFormat="1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 wrapText="1"/>
    </xf>
    <xf numFmtId="2" fontId="6" fillId="5" borderId="62" xfId="0" applyNumberFormat="1" applyFont="1" applyFill="1" applyBorder="1" applyAlignment="1">
      <alignment horizontal="center" vertical="center" wrapText="1"/>
    </xf>
    <xf numFmtId="2" fontId="6" fillId="5" borderId="68" xfId="0" applyNumberFormat="1" applyFont="1" applyFill="1" applyBorder="1" applyAlignment="1">
      <alignment horizontal="center" vertical="center" wrapText="1"/>
    </xf>
    <xf numFmtId="12" fontId="14" fillId="5" borderId="61" xfId="0" applyNumberFormat="1" applyFont="1" applyFill="1" applyBorder="1" applyAlignment="1">
      <alignment horizontal="center" vertical="center" wrapText="1"/>
    </xf>
    <xf numFmtId="12" fontId="14" fillId="5" borderId="66" xfId="0" applyNumberFormat="1" applyFont="1" applyFill="1" applyBorder="1" applyAlignment="1">
      <alignment horizontal="center" vertical="center" wrapText="1"/>
    </xf>
    <xf numFmtId="2" fontId="14" fillId="5" borderId="62" xfId="0" applyNumberFormat="1" applyFont="1" applyFill="1" applyBorder="1" applyAlignment="1">
      <alignment horizontal="center" vertical="center" wrapText="1"/>
    </xf>
    <xf numFmtId="2" fontId="14" fillId="5" borderId="68" xfId="0" applyNumberFormat="1" applyFont="1" applyFill="1" applyBorder="1" applyAlignment="1">
      <alignment horizontal="center" vertical="center" wrapText="1"/>
    </xf>
    <xf numFmtId="4" fontId="14" fillId="0" borderId="63" xfId="0" applyNumberFormat="1" applyFont="1" applyBorder="1" applyAlignment="1">
      <alignment horizontal="center" vertical="center" wrapText="1"/>
    </xf>
    <xf numFmtId="4" fontId="14" fillId="0" borderId="69" xfId="0" applyNumberFormat="1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16" fontId="6" fillId="6" borderId="42" xfId="0" applyNumberFormat="1" applyFont="1" applyFill="1" applyBorder="1" applyAlignment="1">
      <alignment horizontal="center" vertical="center" wrapText="1"/>
    </xf>
    <xf numFmtId="16" fontId="6" fillId="6" borderId="57" xfId="0" applyNumberFormat="1" applyFont="1" applyFill="1" applyBorder="1" applyAlignment="1">
      <alignment horizontal="center" vertical="center" wrapText="1"/>
    </xf>
    <xf numFmtId="16" fontId="6" fillId="6" borderId="41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68" xfId="0" applyFont="1" applyFill="1" applyBorder="1" applyAlignment="1">
      <alignment horizontal="center" vertical="center" wrapText="1"/>
    </xf>
    <xf numFmtId="2" fontId="14" fillId="5" borderId="63" xfId="0" applyNumberFormat="1" applyFont="1" applyFill="1" applyBorder="1" applyAlignment="1">
      <alignment horizontal="center" vertical="center" wrapText="1"/>
    </xf>
    <xf numFmtId="2" fontId="14" fillId="5" borderId="69" xfId="0" applyNumberFormat="1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4" fontId="14" fillId="5" borderId="63" xfId="0" applyNumberFormat="1" applyFont="1" applyFill="1" applyBorder="1" applyAlignment="1">
      <alignment horizontal="center" vertical="center" wrapText="1"/>
    </xf>
    <xf numFmtId="4" fontId="14" fillId="5" borderId="69" xfId="0" applyNumberFormat="1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/>
    </xf>
    <xf numFmtId="0" fontId="0" fillId="0" borderId="93" xfId="0" applyBorder="1" applyAlignment="1">
      <alignment horizontal="left"/>
    </xf>
    <xf numFmtId="4" fontId="8" fillId="0" borderId="93" xfId="0" applyNumberFormat="1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2" fontId="14" fillId="5" borderId="120" xfId="0" applyNumberFormat="1" applyFont="1" applyFill="1" applyBorder="1" applyAlignment="1">
      <alignment horizontal="center" vertical="center" wrapText="1"/>
    </xf>
    <xf numFmtId="12" fontId="14" fillId="5" borderId="121" xfId="0" applyNumberFormat="1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2" fontId="6" fillId="6" borderId="13" xfId="0" applyNumberFormat="1" applyFont="1" applyFill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2" fontId="14" fillId="0" borderId="124" xfId="0" applyNumberFormat="1" applyFont="1" applyBorder="1" applyAlignment="1">
      <alignment horizontal="center" vertical="center" wrapText="1"/>
    </xf>
    <xf numFmtId="2" fontId="14" fillId="0" borderId="103" xfId="0" applyNumberFormat="1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4" fontId="14" fillId="0" borderId="124" xfId="0" applyNumberFormat="1" applyFont="1" applyBorder="1" applyAlignment="1">
      <alignment horizontal="center" vertical="center" wrapText="1"/>
    </xf>
    <xf numFmtId="4" fontId="14" fillId="0" borderId="103" xfId="0" applyNumberFormat="1" applyFont="1" applyBorder="1" applyAlignment="1">
      <alignment horizontal="center" vertical="center" wrapText="1"/>
    </xf>
    <xf numFmtId="2" fontId="6" fillId="5" borderId="128" xfId="0" applyNumberFormat="1" applyFont="1" applyFill="1" applyBorder="1" applyAlignment="1">
      <alignment horizontal="center" vertical="center" wrapText="1"/>
    </xf>
    <xf numFmtId="2" fontId="6" fillId="5" borderId="129" xfId="0" applyNumberFormat="1" applyFont="1" applyFill="1" applyBorder="1" applyAlignment="1">
      <alignment horizontal="center" vertical="center" wrapText="1"/>
    </xf>
    <xf numFmtId="12" fontId="14" fillId="5" borderId="128" xfId="0" applyNumberFormat="1" applyFont="1" applyFill="1" applyBorder="1" applyAlignment="1">
      <alignment horizontal="center" vertical="center" wrapText="1"/>
    </xf>
    <xf numFmtId="12" fontId="14" fillId="5" borderId="129" xfId="0" applyNumberFormat="1" applyFont="1" applyFill="1" applyBorder="1" applyAlignment="1">
      <alignment horizontal="center" vertical="center" wrapText="1"/>
    </xf>
    <xf numFmtId="2" fontId="14" fillId="5" borderId="123" xfId="0" applyNumberFormat="1" applyFont="1" applyFill="1" applyBorder="1" applyAlignment="1">
      <alignment horizontal="center" vertical="center" wrapText="1"/>
    </xf>
    <xf numFmtId="2" fontId="14" fillId="5" borderId="8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3" xfId="4" xr:uid="{00000000-0005-0000-0000-000001000000}"/>
    <cellStyle name="Normal_doğum yardmı bordro" xfId="3" xr:uid="{00000000-0005-0000-0000-000002000000}"/>
    <cellStyle name="ParaBirimi" xfId="2" builtinId="4"/>
    <cellStyle name="Virgül" xfId="1" builtinId="3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A1:X34"/>
  <sheetViews>
    <sheetView zoomScale="70" zoomScaleNormal="70" workbookViewId="0">
      <selection activeCell="I26" sqref="I26"/>
    </sheetView>
  </sheetViews>
  <sheetFormatPr defaultRowHeight="12.75"/>
  <cols>
    <col min="1" max="1" width="37.140625" customWidth="1"/>
    <col min="2" max="2" width="24.5703125" customWidth="1"/>
    <col min="3" max="3" width="16.5703125" customWidth="1"/>
    <col min="4" max="4" width="19" customWidth="1"/>
    <col min="5" max="5" width="13.28515625" customWidth="1"/>
    <col min="6" max="6" width="7.85546875" customWidth="1"/>
    <col min="7" max="7" width="9" customWidth="1"/>
    <col min="8" max="8" width="16" customWidth="1"/>
    <col min="9" max="9" width="29.7109375" customWidth="1"/>
    <col min="10" max="10" width="12.5703125" customWidth="1"/>
    <col min="11" max="11" width="10.7109375" customWidth="1"/>
    <col min="12" max="12" width="12.42578125" customWidth="1"/>
    <col min="13" max="13" width="8.5703125" customWidth="1"/>
    <col min="14" max="14" width="4.85546875" customWidth="1"/>
    <col min="15" max="15" width="4" customWidth="1"/>
    <col min="16" max="16" width="4.28515625" customWidth="1"/>
    <col min="17" max="17" width="14.140625" customWidth="1"/>
    <col min="18" max="18" width="9.85546875" customWidth="1"/>
    <col min="19" max="19" width="31" customWidth="1"/>
    <col min="20" max="21" width="15.140625" style="20" customWidth="1"/>
    <col min="22" max="22" width="9.28515625" customWidth="1"/>
    <col min="23" max="23" width="16.42578125" customWidth="1"/>
    <col min="24" max="24" width="14.42578125" customWidth="1"/>
    <col min="25" max="25" width="12.85546875" bestFit="1" customWidth="1"/>
  </cols>
  <sheetData>
    <row r="1" spans="1:23" ht="15.75" thickBot="1">
      <c r="N1" s="447"/>
      <c r="O1" s="447"/>
      <c r="S1" s="448" t="s">
        <v>158</v>
      </c>
      <c r="T1" s="448"/>
      <c r="U1" s="448"/>
      <c r="V1" s="313"/>
      <c r="W1" s="1"/>
    </row>
    <row r="2" spans="1:23" ht="27.75" customHeight="1" thickTop="1" thickBot="1">
      <c r="A2" s="449" t="s">
        <v>169</v>
      </c>
      <c r="B2" s="450"/>
      <c r="C2" s="451" t="str">
        <f>T3&amp;" - "&amp;V4</f>
        <v xml:space="preserve"> - </v>
      </c>
      <c r="D2" s="452"/>
      <c r="E2" s="453" t="s">
        <v>0</v>
      </c>
      <c r="F2" s="453"/>
      <c r="G2" s="453"/>
      <c r="H2" s="453"/>
      <c r="I2" s="453"/>
      <c r="J2" s="456" t="s">
        <v>1</v>
      </c>
      <c r="K2" s="457"/>
      <c r="L2" s="457"/>
      <c r="M2" s="458" t="str">
        <f>T7</f>
        <v>SEBEN/ BOLU</v>
      </c>
      <c r="N2" s="458"/>
      <c r="O2" s="458"/>
      <c r="P2" s="458"/>
      <c r="Q2" s="459"/>
      <c r="S2" s="2" t="s">
        <v>2</v>
      </c>
      <c r="T2" s="3"/>
      <c r="U2" s="3"/>
      <c r="V2" s="4"/>
      <c r="W2" s="1"/>
    </row>
    <row r="3" spans="1:23" ht="27.75" customHeight="1" thickBot="1">
      <c r="A3" s="460" t="s">
        <v>170</v>
      </c>
      <c r="B3" s="461"/>
      <c r="C3" s="462" t="str">
        <f>T4</f>
        <v>Öğretmen</v>
      </c>
      <c r="D3" s="463"/>
      <c r="E3" s="454"/>
      <c r="F3" s="454"/>
      <c r="G3" s="454"/>
      <c r="H3" s="454"/>
      <c r="I3" s="454"/>
      <c r="J3" s="464" t="s">
        <v>4</v>
      </c>
      <c r="K3" s="465"/>
      <c r="L3" s="465"/>
      <c r="M3" s="466"/>
      <c r="N3" s="467">
        <f ca="1">TODAY()</f>
        <v>44117</v>
      </c>
      <c r="O3" s="468"/>
      <c r="P3" s="468"/>
      <c r="Q3" s="469"/>
      <c r="S3" s="327" t="s">
        <v>5</v>
      </c>
      <c r="T3" s="470"/>
      <c r="U3" s="471"/>
      <c r="V3" s="1"/>
      <c r="W3" s="1"/>
    </row>
    <row r="4" spans="1:23" ht="32.25" customHeight="1" thickBot="1">
      <c r="A4" s="472" t="s">
        <v>6</v>
      </c>
      <c r="B4" s="473"/>
      <c r="C4" s="5">
        <v>4</v>
      </c>
      <c r="D4" s="6">
        <v>1</v>
      </c>
      <c r="E4" s="454"/>
      <c r="F4" s="454"/>
      <c r="G4" s="454"/>
      <c r="H4" s="454"/>
      <c r="I4" s="454"/>
      <c r="J4" s="474" t="s">
        <v>7</v>
      </c>
      <c r="K4" s="475"/>
      <c r="L4" s="475"/>
      <c r="M4" s="476" t="s">
        <v>8</v>
      </c>
      <c r="N4" s="476"/>
      <c r="O4" s="476"/>
      <c r="P4" s="476"/>
      <c r="Q4" s="477"/>
      <c r="S4" s="328" t="s">
        <v>9</v>
      </c>
      <c r="T4" s="435" t="s">
        <v>168</v>
      </c>
      <c r="U4" s="419"/>
      <c r="V4" s="435"/>
      <c r="W4" s="419"/>
    </row>
    <row r="5" spans="1:23" ht="21" customHeight="1" thickBot="1">
      <c r="A5" s="436" t="s">
        <v>10</v>
      </c>
      <c r="B5" s="437"/>
      <c r="C5" s="438">
        <v>43.35</v>
      </c>
      <c r="D5" s="439"/>
      <c r="E5" s="455"/>
      <c r="F5" s="455"/>
      <c r="G5" s="455"/>
      <c r="H5" s="455"/>
      <c r="I5" s="455"/>
      <c r="J5" s="440" t="s">
        <v>11</v>
      </c>
      <c r="K5" s="441"/>
      <c r="L5" s="441"/>
      <c r="M5" s="442">
        <f>T11</f>
        <v>44074</v>
      </c>
      <c r="N5" s="443"/>
      <c r="O5" s="443"/>
      <c r="P5" s="443"/>
      <c r="Q5" s="444"/>
      <c r="S5" s="329" t="s">
        <v>12</v>
      </c>
      <c r="T5" s="314"/>
      <c r="U5" s="315"/>
      <c r="V5" s="445">
        <f>IF(AND(W6=2019,T5&lt;=4,T6&gt;2999),T24,IF(AND(W6=2019,T5&lt;2999,T5&lt;=4),T25,IF(AND(W6=2019,T5&gt;=5,T6&lt;2999),T26,IF(AND(W6=2019,T5&lt;=4,T6&gt;2999),U24,IF(AND(W6=2019,T5&lt;2999,T5&lt;=4),U25,IF(AND(W6=2018,T5&gt;=5,T6&lt;2999),U26,0))))))</f>
        <v>0</v>
      </c>
      <c r="W5" s="446"/>
    </row>
    <row r="6" spans="1:23" ht="24" customHeight="1" thickTop="1" thickBot="1">
      <c r="A6" s="425" t="s">
        <v>13</v>
      </c>
      <c r="B6" s="426"/>
      <c r="C6" s="430" t="s">
        <v>14</v>
      </c>
      <c r="D6" s="431"/>
      <c r="E6" s="434" t="s">
        <v>15</v>
      </c>
      <c r="F6" s="424" t="s">
        <v>16</v>
      </c>
      <c r="G6" s="424"/>
      <c r="H6" s="424"/>
      <c r="I6" s="434" t="s">
        <v>17</v>
      </c>
      <c r="J6" s="424" t="s">
        <v>18</v>
      </c>
      <c r="K6" s="424"/>
      <c r="L6" s="424"/>
      <c r="M6" s="410" t="s">
        <v>19</v>
      </c>
      <c r="N6" s="410"/>
      <c r="O6" s="410"/>
      <c r="P6" s="410"/>
      <c r="Q6" s="411"/>
      <c r="S6" s="330" t="s">
        <v>137</v>
      </c>
      <c r="T6" s="316">
        <v>3000</v>
      </c>
      <c r="U6" s="414" t="s">
        <v>21</v>
      </c>
      <c r="V6" s="415"/>
      <c r="W6" s="317">
        <v>2020</v>
      </c>
    </row>
    <row r="7" spans="1:23" ht="34.5" customHeight="1" thickBot="1">
      <c r="A7" s="427"/>
      <c r="B7" s="426"/>
      <c r="C7" s="430"/>
      <c r="D7" s="431"/>
      <c r="E7" s="416"/>
      <c r="F7" s="416" t="s">
        <v>22</v>
      </c>
      <c r="G7" s="416" t="s">
        <v>23</v>
      </c>
      <c r="H7" s="416" t="s">
        <v>24</v>
      </c>
      <c r="I7" s="416"/>
      <c r="J7" s="7" t="s">
        <v>25</v>
      </c>
      <c r="K7" s="416" t="s">
        <v>26</v>
      </c>
      <c r="L7" s="416"/>
      <c r="M7" s="412"/>
      <c r="N7" s="412"/>
      <c r="O7" s="412"/>
      <c r="P7" s="412"/>
      <c r="Q7" s="413"/>
      <c r="S7" s="331" t="s">
        <v>27</v>
      </c>
      <c r="T7" s="417" t="s">
        <v>165</v>
      </c>
      <c r="U7" s="418"/>
      <c r="V7" s="418"/>
      <c r="W7" s="419"/>
    </row>
    <row r="8" spans="1:23" ht="27.75" customHeight="1">
      <c r="A8" s="428"/>
      <c r="B8" s="429"/>
      <c r="C8" s="432"/>
      <c r="D8" s="433"/>
      <c r="E8" s="416"/>
      <c r="F8" s="416"/>
      <c r="G8" s="416"/>
      <c r="H8" s="416"/>
      <c r="I8" s="416"/>
      <c r="J8" s="7" t="s">
        <v>28</v>
      </c>
      <c r="K8" s="7" t="s">
        <v>29</v>
      </c>
      <c r="L8" s="7" t="s">
        <v>30</v>
      </c>
      <c r="M8" s="420" t="s">
        <v>31</v>
      </c>
      <c r="N8" s="420"/>
      <c r="O8" s="420"/>
      <c r="P8" s="420"/>
      <c r="Q8" s="421"/>
      <c r="R8" s="8"/>
      <c r="S8" s="304" t="s">
        <v>32</v>
      </c>
      <c r="T8" s="422" t="s">
        <v>172</v>
      </c>
      <c r="U8" s="422"/>
      <c r="V8" s="423"/>
    </row>
    <row r="9" spans="1:23" ht="27.75" customHeight="1">
      <c r="A9" s="9" t="s">
        <v>173</v>
      </c>
      <c r="B9" s="9" t="s">
        <v>174</v>
      </c>
      <c r="C9" s="402" t="str">
        <f>C2</f>
        <v xml:space="preserve"> - </v>
      </c>
      <c r="D9" s="403"/>
      <c r="E9" s="10" t="s">
        <v>33</v>
      </c>
      <c r="F9" s="10">
        <v>1</v>
      </c>
      <c r="G9" s="220">
        <v>43.35</v>
      </c>
      <c r="H9" s="220">
        <v>43.35</v>
      </c>
      <c r="I9" s="220">
        <v>20</v>
      </c>
      <c r="J9" s="220">
        <f>ROUND(H9*20,2)</f>
        <v>867</v>
      </c>
      <c r="K9" s="221">
        <f>T10</f>
        <v>54</v>
      </c>
      <c r="L9" s="11">
        <f>IF(T13="EVET",ROUND(((G9*2.5)/100)*K9,2),ROUND(((G9*5)/100)*K9,2))</f>
        <v>117.05</v>
      </c>
      <c r="M9" s="397">
        <f t="shared" ref="M9:M14" si="0">H9+I9+J9+L9</f>
        <v>1047.4000000000001</v>
      </c>
      <c r="N9" s="397"/>
      <c r="O9" s="397"/>
      <c r="P9" s="397"/>
      <c r="Q9" s="398"/>
      <c r="R9" s="12"/>
      <c r="S9" s="305" t="s">
        <v>34</v>
      </c>
      <c r="T9" s="404">
        <v>20</v>
      </c>
      <c r="U9" s="404"/>
      <c r="V9" s="405"/>
    </row>
    <row r="10" spans="1:23" ht="23.25" customHeight="1">
      <c r="A10" s="11"/>
      <c r="B10" s="13"/>
      <c r="C10" s="395">
        <f>T15</f>
        <v>0</v>
      </c>
      <c r="D10" s="396"/>
      <c r="E10" s="14" t="s">
        <v>35</v>
      </c>
      <c r="F10" s="14"/>
      <c r="G10" s="15" t="str">
        <f>IF(T15&lt;&gt;"",$G$9,"")</f>
        <v/>
      </c>
      <c r="H10" s="11">
        <f>IF(T15&lt;&gt;"",$H$9,0)</f>
        <v>0</v>
      </c>
      <c r="I10" s="11">
        <f>IF(T15&lt;&gt;"",$I$9,0)</f>
        <v>0</v>
      </c>
      <c r="J10" s="180">
        <f>IF(T15&lt;&gt;"",$J$9/2,0)</f>
        <v>0</v>
      </c>
      <c r="K10" s="11"/>
      <c r="L10" s="11"/>
      <c r="M10" s="397">
        <f t="shared" si="0"/>
        <v>0</v>
      </c>
      <c r="N10" s="397"/>
      <c r="O10" s="397"/>
      <c r="P10" s="397"/>
      <c r="Q10" s="398"/>
      <c r="R10" s="12"/>
      <c r="S10" s="305" t="s">
        <v>36</v>
      </c>
      <c r="T10" s="406">
        <v>54</v>
      </c>
      <c r="U10" s="406"/>
      <c r="V10" s="407"/>
    </row>
    <row r="11" spans="1:23" ht="23.25" customHeight="1" thickBot="1">
      <c r="A11" s="16"/>
      <c r="B11" s="17"/>
      <c r="C11" s="395">
        <f t="shared" ref="C11:C16" si="1">T16</f>
        <v>0</v>
      </c>
      <c r="D11" s="396"/>
      <c r="E11" s="14" t="str">
        <f>S16</f>
        <v>ÇOCUK 1</v>
      </c>
      <c r="F11" s="14"/>
      <c r="G11" s="15" t="str">
        <f t="shared" ref="G11:G16" si="2">IF(T16&lt;&gt;"",$G$9,"")</f>
        <v/>
      </c>
      <c r="H11" s="180">
        <f t="shared" ref="H11:H16" si="3">IF(T16&lt;&gt;"",$H$9,0)</f>
        <v>0</v>
      </c>
      <c r="I11" s="219">
        <f t="shared" ref="I11:I16" si="4">IF(T16&lt;&gt;"",$I$9,0)</f>
        <v>0</v>
      </c>
      <c r="J11" s="180">
        <f>IF(T16&lt;&gt;"",$J$9/2,0)</f>
        <v>0</v>
      </c>
      <c r="L11" s="11"/>
      <c r="M11" s="397">
        <f t="shared" si="0"/>
        <v>0</v>
      </c>
      <c r="N11" s="397"/>
      <c r="O11" s="397"/>
      <c r="P11" s="397"/>
      <c r="Q11" s="398"/>
      <c r="R11" s="12"/>
      <c r="S11" s="306" t="s">
        <v>37</v>
      </c>
      <c r="T11" s="408">
        <v>44074</v>
      </c>
      <c r="U11" s="408"/>
      <c r="V11" s="409"/>
    </row>
    <row r="12" spans="1:23" ht="23.25" customHeight="1">
      <c r="A12" s="18"/>
      <c r="B12" s="19"/>
      <c r="C12" s="395">
        <f t="shared" si="1"/>
        <v>0</v>
      </c>
      <c r="D12" s="396"/>
      <c r="E12" s="14" t="str">
        <f>S17</f>
        <v>ÇOCUK 2</v>
      </c>
      <c r="F12" s="14"/>
      <c r="G12" s="15" t="str">
        <f t="shared" si="2"/>
        <v/>
      </c>
      <c r="H12" s="180">
        <f t="shared" si="3"/>
        <v>0</v>
      </c>
      <c r="I12" s="219">
        <f t="shared" si="4"/>
        <v>0</v>
      </c>
      <c r="J12" s="180">
        <f>IF(T17&lt;&gt;"",$J$9/2,0)</f>
        <v>0</v>
      </c>
      <c r="K12" s="11"/>
      <c r="L12" s="11"/>
      <c r="M12" s="397">
        <f t="shared" si="0"/>
        <v>0</v>
      </c>
      <c r="N12" s="397"/>
      <c r="O12" s="397"/>
      <c r="P12" s="397"/>
      <c r="Q12" s="398"/>
      <c r="R12" s="12"/>
    </row>
    <row r="13" spans="1:23" ht="23.25" customHeight="1">
      <c r="A13" s="18"/>
      <c r="B13" s="19"/>
      <c r="C13" s="395">
        <f t="shared" si="1"/>
        <v>0</v>
      </c>
      <c r="D13" s="396"/>
      <c r="E13" s="14" t="str">
        <f>S18</f>
        <v xml:space="preserve">ÇOCUK 3 </v>
      </c>
      <c r="F13" s="14"/>
      <c r="G13" s="15" t="str">
        <f t="shared" si="2"/>
        <v/>
      </c>
      <c r="H13" s="180">
        <f t="shared" si="3"/>
        <v>0</v>
      </c>
      <c r="I13" s="219">
        <f t="shared" si="4"/>
        <v>0</v>
      </c>
      <c r="J13" s="180">
        <f>IF(T18&lt;&gt;"",$J$9/2,0)</f>
        <v>0</v>
      </c>
      <c r="K13" s="11"/>
      <c r="L13" s="11"/>
      <c r="M13" s="397">
        <f t="shared" si="0"/>
        <v>0</v>
      </c>
      <c r="N13" s="397"/>
      <c r="O13" s="397"/>
      <c r="P13" s="397"/>
      <c r="Q13" s="398"/>
      <c r="R13" s="12"/>
      <c r="S13" s="318" t="s">
        <v>38</v>
      </c>
      <c r="T13" s="319" t="s">
        <v>148</v>
      </c>
      <c r="U13"/>
    </row>
    <row r="14" spans="1:23" ht="23.25" customHeight="1">
      <c r="A14" s="18"/>
      <c r="B14" s="19"/>
      <c r="C14" s="395">
        <f t="shared" si="1"/>
        <v>0</v>
      </c>
      <c r="D14" s="396"/>
      <c r="E14" s="14" t="str">
        <f>S19</f>
        <v>ÇOCUK 4</v>
      </c>
      <c r="F14" s="21"/>
      <c r="G14" s="15" t="str">
        <f t="shared" si="2"/>
        <v/>
      </c>
      <c r="H14" s="180">
        <f t="shared" si="3"/>
        <v>0</v>
      </c>
      <c r="I14" s="219">
        <f t="shared" si="4"/>
        <v>0</v>
      </c>
      <c r="J14" s="180"/>
      <c r="K14" s="11"/>
      <c r="L14" s="11"/>
      <c r="M14" s="397">
        <f t="shared" si="0"/>
        <v>0</v>
      </c>
      <c r="N14" s="397"/>
      <c r="O14" s="397"/>
      <c r="P14" s="397"/>
      <c r="Q14" s="398"/>
      <c r="R14" s="12"/>
      <c r="S14" s="325"/>
      <c r="T14" s="386" t="s">
        <v>39</v>
      </c>
      <c r="U14" s="387"/>
      <c r="V14" s="388"/>
    </row>
    <row r="15" spans="1:23" ht="23.25" customHeight="1">
      <c r="A15" s="18"/>
      <c r="B15" s="19"/>
      <c r="C15" s="395">
        <f t="shared" si="1"/>
        <v>0</v>
      </c>
      <c r="D15" s="396"/>
      <c r="E15" s="14" t="str">
        <f t="shared" ref="E15:E16" si="5">S20</f>
        <v>ÇOCUK 5</v>
      </c>
      <c r="F15" s="21"/>
      <c r="G15" s="15" t="str">
        <f t="shared" si="2"/>
        <v/>
      </c>
      <c r="H15" s="180">
        <f t="shared" si="3"/>
        <v>0</v>
      </c>
      <c r="I15" s="219">
        <f t="shared" si="4"/>
        <v>0</v>
      </c>
      <c r="J15" s="180"/>
      <c r="K15" s="180"/>
      <c r="L15" s="180"/>
      <c r="M15" s="397">
        <f t="shared" ref="M15" si="6">H15+I15+J15+L15</f>
        <v>0</v>
      </c>
      <c r="N15" s="397"/>
      <c r="O15" s="397"/>
      <c r="P15" s="397"/>
      <c r="Q15" s="398"/>
      <c r="R15" s="12"/>
      <c r="S15" s="307" t="s">
        <v>40</v>
      </c>
      <c r="T15" s="379"/>
      <c r="U15" s="380"/>
      <c r="V15" s="381"/>
      <c r="W15" s="191">
        <f>IF(T15&lt;&gt;"",10,0)</f>
        <v>0</v>
      </c>
    </row>
    <row r="16" spans="1:23" ht="19.5" customHeight="1" thickBot="1">
      <c r="A16" s="22"/>
      <c r="B16" s="23"/>
      <c r="C16" s="395">
        <f t="shared" si="1"/>
        <v>0</v>
      </c>
      <c r="D16" s="396"/>
      <c r="E16" s="14" t="str">
        <f t="shared" si="5"/>
        <v>ÇOCUK 6</v>
      </c>
      <c r="F16" s="21"/>
      <c r="G16" s="15" t="str">
        <f t="shared" si="2"/>
        <v/>
      </c>
      <c r="H16" s="180">
        <f t="shared" si="3"/>
        <v>0</v>
      </c>
      <c r="I16" s="219">
        <f t="shared" si="4"/>
        <v>0</v>
      </c>
      <c r="J16" s="180"/>
      <c r="K16" s="11"/>
      <c r="L16" s="11"/>
      <c r="M16" s="399">
        <f>H16+I16+J16+L16</f>
        <v>0</v>
      </c>
      <c r="N16" s="400"/>
      <c r="O16" s="400"/>
      <c r="P16" s="400"/>
      <c r="Q16" s="401"/>
      <c r="R16" s="12"/>
      <c r="S16" s="307" t="s">
        <v>42</v>
      </c>
      <c r="T16" s="379"/>
      <c r="U16" s="380"/>
      <c r="V16" s="381"/>
      <c r="W16" s="191">
        <f t="shared" ref="W16:W21" si="7">IF(T16&lt;&gt;"",10,0)</f>
        <v>0</v>
      </c>
    </row>
    <row r="17" spans="1:24" ht="19.5" customHeight="1" thickBot="1">
      <c r="A17" s="389" t="s">
        <v>41</v>
      </c>
      <c r="B17" s="390"/>
      <c r="C17" s="390"/>
      <c r="D17" s="390"/>
      <c r="E17" s="391"/>
      <c r="F17" s="24"/>
      <c r="G17" s="25">
        <f>SUM(G9:G16)</f>
        <v>43.35</v>
      </c>
      <c r="H17" s="25">
        <f>SUM(H9:H16)</f>
        <v>43.35</v>
      </c>
      <c r="I17" s="25">
        <f>SUM(I9:I16)</f>
        <v>20</v>
      </c>
      <c r="J17" s="25">
        <f>SUM(J9:J16)</f>
        <v>867</v>
      </c>
      <c r="K17" s="26">
        <f>+K9</f>
        <v>54</v>
      </c>
      <c r="L17" s="25">
        <f>+L9</f>
        <v>117.05</v>
      </c>
      <c r="M17" s="392">
        <f>SUM(M9:M16)</f>
        <v>1047.4000000000001</v>
      </c>
      <c r="N17" s="392"/>
      <c r="O17" s="392"/>
      <c r="P17" s="392"/>
      <c r="Q17" s="393"/>
      <c r="S17" s="307" t="s">
        <v>43</v>
      </c>
      <c r="T17" s="379"/>
      <c r="U17" s="380"/>
      <c r="V17" s="381"/>
      <c r="W17" s="191">
        <f t="shared" si="7"/>
        <v>0</v>
      </c>
      <c r="X17" s="326" t="s">
        <v>44</v>
      </c>
    </row>
    <row r="18" spans="1:24" ht="19.5" customHeight="1" thickTop="1" thickBot="1">
      <c r="S18" s="308" t="s">
        <v>45</v>
      </c>
      <c r="T18" s="379"/>
      <c r="U18" s="380"/>
      <c r="V18" s="381"/>
      <c r="W18" s="191">
        <f t="shared" si="7"/>
        <v>0</v>
      </c>
      <c r="X18" s="302">
        <v>8.4499999999999993</v>
      </c>
    </row>
    <row r="19" spans="1:24" ht="19.5" customHeight="1" thickBot="1">
      <c r="A19" s="37" t="s">
        <v>166</v>
      </c>
      <c r="B19" s="28" t="str">
        <f>A9</f>
        <v>Bolu/Merkez</v>
      </c>
      <c r="C19" s="29" t="s">
        <v>157</v>
      </c>
      <c r="D19" s="394" t="str">
        <f>B9</f>
        <v>Seben/ BOLU</v>
      </c>
      <c r="E19" s="394"/>
      <c r="F19" s="394"/>
      <c r="G19" s="394"/>
      <c r="H19" s="30" t="s">
        <v>167</v>
      </c>
      <c r="J19" s="31" t="str">
        <f>C2</f>
        <v xml:space="preserve"> - </v>
      </c>
      <c r="L19" s="31"/>
      <c r="N19" s="373"/>
      <c r="O19" s="373"/>
      <c r="P19" s="373"/>
      <c r="S19" s="309" t="s">
        <v>46</v>
      </c>
      <c r="T19" s="379"/>
      <c r="U19" s="380"/>
      <c r="V19" s="381"/>
      <c r="W19" s="191">
        <f t="shared" si="7"/>
        <v>0</v>
      </c>
      <c r="X19" s="326" t="s">
        <v>47</v>
      </c>
    </row>
    <row r="20" spans="1:24" ht="21.75" customHeight="1">
      <c r="A20" s="27"/>
      <c r="B20" s="27"/>
      <c r="C20" s="27"/>
      <c r="D20" s="27"/>
      <c r="E20" s="27"/>
      <c r="F20" s="27"/>
      <c r="G20" s="27"/>
      <c r="H20" s="27"/>
      <c r="I20" s="32"/>
      <c r="J20" s="32"/>
      <c r="K20" s="32"/>
      <c r="L20" s="32"/>
      <c r="M20" s="33"/>
      <c r="N20" s="33"/>
      <c r="O20" s="33"/>
      <c r="P20" s="33"/>
      <c r="Q20" s="33"/>
      <c r="S20" s="307" t="s">
        <v>52</v>
      </c>
      <c r="T20" s="379"/>
      <c r="U20" s="380"/>
      <c r="V20" s="381"/>
      <c r="W20" s="191">
        <f t="shared" si="7"/>
        <v>0</v>
      </c>
      <c r="X20" s="302">
        <f>M17-X18</f>
        <v>1038.95</v>
      </c>
    </row>
    <row r="21" spans="1:24" ht="21.75" customHeight="1">
      <c r="A21" s="383" t="s">
        <v>48</v>
      </c>
      <c r="B21" s="383"/>
      <c r="C21" s="383"/>
      <c r="D21" s="384">
        <f>M17</f>
        <v>1047.4000000000001</v>
      </c>
      <c r="E21" s="385"/>
      <c r="F21" s="385"/>
      <c r="G21" s="34" t="s">
        <v>49</v>
      </c>
      <c r="H21" s="383" t="s">
        <v>50</v>
      </c>
      <c r="I21" s="383"/>
      <c r="J21" s="35" t="s">
        <v>51</v>
      </c>
      <c r="K21" s="36"/>
      <c r="L21" s="37"/>
      <c r="M21" s="33"/>
      <c r="N21" s="33"/>
      <c r="O21" s="33"/>
      <c r="P21" s="33"/>
      <c r="Q21" s="33"/>
      <c r="S21" s="307" t="s">
        <v>142</v>
      </c>
      <c r="T21" s="379"/>
      <c r="U21" s="380"/>
      <c r="V21" s="381"/>
      <c r="W21" s="191">
        <f t="shared" si="7"/>
        <v>0</v>
      </c>
      <c r="X21" s="303"/>
    </row>
    <row r="22" spans="1:24" ht="27" customHeight="1" thickBot="1">
      <c r="A22" s="374" t="s">
        <v>171</v>
      </c>
      <c r="K22" s="38"/>
      <c r="L22" s="33"/>
      <c r="M22" s="332"/>
      <c r="N22" s="33"/>
      <c r="O22" s="33"/>
      <c r="P22" s="33"/>
      <c r="Q22" s="33"/>
      <c r="T22"/>
      <c r="U22" t="s">
        <v>147</v>
      </c>
      <c r="W22" s="192">
        <f>SUM(W15:W21)</f>
        <v>0</v>
      </c>
    </row>
    <row r="23" spans="1:24" ht="34.5" customHeight="1" thickBot="1">
      <c r="E23" s="39">
        <f ca="1">TODAY()</f>
        <v>44117</v>
      </c>
      <c r="L23" s="40"/>
      <c r="M23" s="40"/>
      <c r="Q23" s="40"/>
      <c r="S23" s="310"/>
      <c r="T23" s="311">
        <v>2020</v>
      </c>
      <c r="U23" s="312">
        <v>2020</v>
      </c>
      <c r="W23" s="192"/>
    </row>
    <row r="24" spans="1:24" ht="21.75" customHeight="1" thickBot="1">
      <c r="E24" s="41" t="s">
        <v>53</v>
      </c>
      <c r="L24" s="40"/>
      <c r="M24" s="382" t="s">
        <v>140</v>
      </c>
      <c r="N24" s="382"/>
      <c r="O24" s="382"/>
      <c r="P24" s="382"/>
      <c r="Q24" s="40"/>
      <c r="R24" s="33"/>
      <c r="S24" s="320" t="s">
        <v>54</v>
      </c>
      <c r="T24" s="321">
        <v>49.15</v>
      </c>
      <c r="U24" s="321">
        <v>49.15</v>
      </c>
    </row>
    <row r="25" spans="1:24" ht="18.75" customHeight="1" thickBot="1">
      <c r="E25" s="20"/>
      <c r="G25" s="376"/>
      <c r="H25" s="376"/>
      <c r="I25" s="377"/>
      <c r="J25" s="377"/>
      <c r="K25" s="377"/>
      <c r="L25" s="33"/>
      <c r="M25" s="382"/>
      <c r="N25" s="382"/>
      <c r="O25" s="382"/>
      <c r="P25" s="382"/>
      <c r="Q25" s="33"/>
      <c r="R25" s="45"/>
      <c r="S25" s="322" t="s">
        <v>55</v>
      </c>
      <c r="T25" s="323">
        <v>43.35</v>
      </c>
      <c r="U25" s="323">
        <v>43.35</v>
      </c>
    </row>
    <row r="26" spans="1:24" ht="20.25" customHeight="1" thickBot="1">
      <c r="E26" s="42" t="s">
        <v>56</v>
      </c>
      <c r="G26" s="43"/>
      <c r="H26" s="43"/>
      <c r="I26" s="44"/>
      <c r="J26" s="44"/>
      <c r="K26" s="44"/>
      <c r="L26" s="33"/>
      <c r="M26" s="375">
        <f>T3</f>
        <v>0</v>
      </c>
      <c r="N26" s="375"/>
      <c r="O26" s="375"/>
      <c r="P26" s="375"/>
      <c r="Q26" s="45"/>
      <c r="S26" s="324" t="s">
        <v>57</v>
      </c>
      <c r="T26" s="323">
        <v>42.15</v>
      </c>
      <c r="U26" s="323">
        <v>42.15</v>
      </c>
    </row>
    <row r="27" spans="1:24" ht="36.75" customHeight="1">
      <c r="E27" s="42" t="s">
        <v>58</v>
      </c>
      <c r="G27" s="376"/>
      <c r="H27" s="376"/>
      <c r="I27" s="377"/>
      <c r="J27" s="377"/>
      <c r="K27" s="377"/>
      <c r="L27" s="33"/>
      <c r="M27" s="378" t="str">
        <f>T4</f>
        <v>Öğretmen</v>
      </c>
      <c r="N27" s="378"/>
      <c r="O27" s="378"/>
      <c r="P27" s="378"/>
      <c r="Q27" s="33"/>
      <c r="S27" s="33"/>
      <c r="T27" s="33"/>
    </row>
    <row r="28" spans="1:24">
      <c r="S28" s="45"/>
      <c r="T28" s="45"/>
    </row>
    <row r="29" spans="1:24">
      <c r="A29" s="46" t="s">
        <v>59</v>
      </c>
      <c r="B29" s="46"/>
      <c r="E29" s="47"/>
    </row>
    <row r="30" spans="1:24">
      <c r="A30" s="48"/>
      <c r="B30" s="48"/>
    </row>
    <row r="31" spans="1:24">
      <c r="A31" s="49" t="s">
        <v>60</v>
      </c>
      <c r="B31" s="49"/>
    </row>
    <row r="32" spans="1:24">
      <c r="A32" s="49" t="s">
        <v>61</v>
      </c>
      <c r="B32" s="49"/>
    </row>
    <row r="33" spans="1:2">
      <c r="A33" s="49" t="s">
        <v>62</v>
      </c>
      <c r="B33" s="49"/>
    </row>
    <row r="34" spans="1:2">
      <c r="A34" s="49" t="s">
        <v>63</v>
      </c>
      <c r="B34" s="49"/>
    </row>
  </sheetData>
  <mergeCells count="77">
    <mergeCell ref="N1:O1"/>
    <mergeCell ref="S1:U1"/>
    <mergeCell ref="A2:B2"/>
    <mergeCell ref="C2:D2"/>
    <mergeCell ref="E2:I5"/>
    <mergeCell ref="J2:L2"/>
    <mergeCell ref="M2:Q2"/>
    <mergeCell ref="A3:B3"/>
    <mergeCell ref="C3:D3"/>
    <mergeCell ref="J3:M3"/>
    <mergeCell ref="N3:Q3"/>
    <mergeCell ref="T3:U3"/>
    <mergeCell ref="A4:B4"/>
    <mergeCell ref="J4:L4"/>
    <mergeCell ref="M4:Q4"/>
    <mergeCell ref="T4:U4"/>
    <mergeCell ref="V4:W4"/>
    <mergeCell ref="A5:B5"/>
    <mergeCell ref="C5:D5"/>
    <mergeCell ref="J5:L5"/>
    <mergeCell ref="M5:Q5"/>
    <mergeCell ref="V5:W5"/>
    <mergeCell ref="A6:B8"/>
    <mergeCell ref="C6:D8"/>
    <mergeCell ref="E6:E8"/>
    <mergeCell ref="F6:H6"/>
    <mergeCell ref="I6:I8"/>
    <mergeCell ref="M6:Q7"/>
    <mergeCell ref="U6:V6"/>
    <mergeCell ref="F7:F8"/>
    <mergeCell ref="G7:G8"/>
    <mergeCell ref="H7:H8"/>
    <mergeCell ref="K7:L7"/>
    <mergeCell ref="T7:W7"/>
    <mergeCell ref="M8:Q8"/>
    <mergeCell ref="T8:V8"/>
    <mergeCell ref="J6:L6"/>
    <mergeCell ref="C13:D13"/>
    <mergeCell ref="M13:Q13"/>
    <mergeCell ref="C9:D9"/>
    <mergeCell ref="M9:Q9"/>
    <mergeCell ref="T9:V9"/>
    <mergeCell ref="C10:D10"/>
    <mergeCell ref="M10:Q10"/>
    <mergeCell ref="T10:V10"/>
    <mergeCell ref="C11:D11"/>
    <mergeCell ref="M11:Q11"/>
    <mergeCell ref="T11:V11"/>
    <mergeCell ref="C12:D12"/>
    <mergeCell ref="M12:Q12"/>
    <mergeCell ref="T15:V15"/>
    <mergeCell ref="T14:V14"/>
    <mergeCell ref="A17:E17"/>
    <mergeCell ref="M17:Q17"/>
    <mergeCell ref="D19:G19"/>
    <mergeCell ref="T16:V16"/>
    <mergeCell ref="T17:V17"/>
    <mergeCell ref="T18:V18"/>
    <mergeCell ref="C14:D14"/>
    <mergeCell ref="M14:Q14"/>
    <mergeCell ref="C16:D16"/>
    <mergeCell ref="M16:Q16"/>
    <mergeCell ref="C15:D15"/>
    <mergeCell ref="M15:Q15"/>
    <mergeCell ref="A21:C21"/>
    <mergeCell ref="D21:F21"/>
    <mergeCell ref="H21:I21"/>
    <mergeCell ref="G25:H25"/>
    <mergeCell ref="I25:K25"/>
    <mergeCell ref="M26:P26"/>
    <mergeCell ref="G27:H27"/>
    <mergeCell ref="I27:K27"/>
    <mergeCell ref="M27:P27"/>
    <mergeCell ref="T19:V19"/>
    <mergeCell ref="T20:V20"/>
    <mergeCell ref="T21:V21"/>
    <mergeCell ref="M24:P25"/>
  </mergeCells>
  <conditionalFormatting sqref="L11 A10 K16:Q16 K12:L14 K10:L10 H10:J16">
    <cfRule type="cellIs" dxfId="17" priority="7" stopIfTrue="1" operator="equal">
      <formula>0</formula>
    </cfRule>
  </conditionalFormatting>
  <conditionalFormatting sqref="E10:E16">
    <cfRule type="expression" dxfId="16" priority="6" stopIfTrue="1">
      <formula>$M10&lt;1</formula>
    </cfRule>
  </conditionalFormatting>
  <conditionalFormatting sqref="C10:C16">
    <cfRule type="expression" dxfId="15" priority="3" stopIfTrue="1">
      <formula>$M10&lt;1</formula>
    </cfRule>
  </conditionalFormatting>
  <conditionalFormatting sqref="K15:L15">
    <cfRule type="cellIs" dxfId="14" priority="2" stopIfTrue="1" operator="equal">
      <formula>0</formula>
    </cfRule>
  </conditionalFormatting>
  <pageMargins left="0.26" right="0.17" top="0.38" bottom="0.14000000000000001" header="0.26" footer="0.3"/>
  <pageSetup paperSize="9" scale="5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J18"/>
  <sheetViews>
    <sheetView zoomScaleNormal="100" workbookViewId="0">
      <selection activeCell="E13" sqref="E13"/>
    </sheetView>
  </sheetViews>
  <sheetFormatPr defaultRowHeight="12.75"/>
  <cols>
    <col min="2" max="2" width="14.7109375" customWidth="1"/>
    <col min="3" max="3" width="15.7109375" customWidth="1"/>
    <col min="4" max="4" width="10.28515625" bestFit="1" customWidth="1"/>
    <col min="5" max="5" width="12.85546875" bestFit="1" customWidth="1"/>
    <col min="6" max="6" width="11.85546875" customWidth="1"/>
    <col min="7" max="7" width="15.140625" bestFit="1" customWidth="1"/>
    <col min="8" max="8" width="12.140625" bestFit="1" customWidth="1"/>
    <col min="9" max="9" width="15.28515625" customWidth="1"/>
    <col min="10" max="10" width="15.140625" bestFit="1" customWidth="1"/>
  </cols>
  <sheetData>
    <row r="1" spans="1:10" ht="18">
      <c r="A1" s="478" t="s">
        <v>118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26.25" customHeight="1">
      <c r="A2" s="141" t="s">
        <v>119</v>
      </c>
      <c r="B2" s="142" t="s">
        <v>153</v>
      </c>
      <c r="D2" s="143"/>
      <c r="E2" s="143"/>
      <c r="F2" s="143"/>
      <c r="G2" s="143"/>
      <c r="H2" s="144"/>
      <c r="I2" s="144"/>
      <c r="J2" s="145"/>
    </row>
    <row r="3" spans="1:10" ht="14.25">
      <c r="A3" s="146"/>
      <c r="B3" s="146"/>
      <c r="C3" s="147"/>
      <c r="D3" s="147"/>
      <c r="E3" s="147"/>
      <c r="F3" s="147"/>
      <c r="G3" s="148"/>
      <c r="H3" s="144"/>
      <c r="I3" s="149" t="s">
        <v>120</v>
      </c>
      <c r="J3" s="150">
        <f ca="1">TODAY()</f>
        <v>44117</v>
      </c>
    </row>
    <row r="4" spans="1:10" ht="15.75">
      <c r="A4" s="151"/>
      <c r="B4" s="479" t="s">
        <v>121</v>
      </c>
      <c r="C4" s="479"/>
      <c r="D4" s="479"/>
      <c r="E4" s="479"/>
      <c r="F4" s="479"/>
      <c r="G4" s="479"/>
      <c r="H4" s="480" t="s">
        <v>122</v>
      </c>
      <c r="I4" s="481"/>
      <c r="J4" s="152"/>
    </row>
    <row r="5" spans="1:10" ht="30">
      <c r="A5" s="153" t="s">
        <v>123</v>
      </c>
      <c r="B5" s="154" t="s">
        <v>124</v>
      </c>
      <c r="C5" s="154" t="s">
        <v>64</v>
      </c>
      <c r="D5" s="154" t="s">
        <v>3</v>
      </c>
      <c r="E5" s="155" t="s">
        <v>125</v>
      </c>
      <c r="F5" s="156" t="s">
        <v>126</v>
      </c>
      <c r="G5" s="157" t="s">
        <v>127</v>
      </c>
      <c r="H5" s="158" t="s">
        <v>128</v>
      </c>
      <c r="I5" s="153" t="s">
        <v>129</v>
      </c>
      <c r="J5" s="158" t="s">
        <v>130</v>
      </c>
    </row>
    <row r="6" spans="1:10" ht="28.5" customHeight="1">
      <c r="A6" s="224">
        <v>1</v>
      </c>
      <c r="B6" s="236"/>
      <c r="C6" s="225"/>
      <c r="D6" s="227"/>
      <c r="E6" s="228">
        <v>0.13059699999999999</v>
      </c>
      <c r="F6" s="229">
        <v>13558</v>
      </c>
      <c r="G6" s="230">
        <f>E6*F6</f>
        <v>1770.6341259999999</v>
      </c>
      <c r="H6" s="231">
        <f>ROUND(G6*0.00759,2)</f>
        <v>13.44</v>
      </c>
      <c r="I6" s="231">
        <f>H6</f>
        <v>13.44</v>
      </c>
      <c r="J6" s="230">
        <f>G6-H6</f>
        <v>1757.1941259999999</v>
      </c>
    </row>
    <row r="7" spans="1:10" ht="15">
      <c r="A7" s="223"/>
      <c r="B7" s="226" t="s">
        <v>131</v>
      </c>
      <c r="C7" s="232"/>
      <c r="D7" s="233" t="s">
        <v>131</v>
      </c>
      <c r="E7" s="232"/>
      <c r="F7" s="232"/>
      <c r="G7" s="234"/>
      <c r="H7" s="235"/>
      <c r="I7" s="235"/>
      <c r="J7" s="235"/>
    </row>
    <row r="8" spans="1:10" ht="15.75">
      <c r="A8" s="159"/>
      <c r="B8" s="160"/>
      <c r="C8" s="160"/>
      <c r="D8" s="161"/>
      <c r="E8" s="482" t="s">
        <v>104</v>
      </c>
      <c r="F8" s="483"/>
      <c r="G8" s="162">
        <f>SUM(G6:G7)</f>
        <v>1770.6341259999999</v>
      </c>
      <c r="H8" s="162">
        <f>SUM(H6:H7)</f>
        <v>13.44</v>
      </c>
      <c r="I8" s="163">
        <f>SUM(I6:I7)</f>
        <v>13.44</v>
      </c>
      <c r="J8" s="162">
        <f>SUM(J6:J7)</f>
        <v>1757.1941259999999</v>
      </c>
    </row>
    <row r="9" spans="1:10">
      <c r="A9" s="164"/>
      <c r="B9" s="144"/>
      <c r="C9" s="144"/>
      <c r="D9" s="144"/>
      <c r="E9" s="144"/>
      <c r="F9" s="144"/>
      <c r="G9" s="148"/>
      <c r="H9" s="165"/>
      <c r="I9" s="165"/>
      <c r="J9" s="144"/>
    </row>
    <row r="10" spans="1:10" ht="15">
      <c r="A10" s="166" t="str">
        <f>B2</f>
        <v>………………………………….</v>
      </c>
      <c r="C10" s="166" t="s">
        <v>132</v>
      </c>
      <c r="D10" s="167">
        <f>C6</f>
        <v>0</v>
      </c>
      <c r="F10" s="168" t="s">
        <v>133</v>
      </c>
      <c r="H10" s="169">
        <f>G8</f>
        <v>1770.6341259999999</v>
      </c>
      <c r="I10" s="166" t="s">
        <v>134</v>
      </c>
    </row>
    <row r="11" spans="1:10">
      <c r="A11" s="164"/>
      <c r="C11" s="144"/>
      <c r="D11" s="144"/>
      <c r="E11" s="144"/>
      <c r="F11" s="144"/>
      <c r="G11" s="167"/>
      <c r="H11" s="167"/>
      <c r="I11" s="144"/>
      <c r="J11" s="144"/>
    </row>
    <row r="12" spans="1:10">
      <c r="A12" s="20"/>
      <c r="B12" s="167"/>
      <c r="C12" s="144"/>
      <c r="D12" s="144"/>
      <c r="E12" s="144"/>
      <c r="F12" s="144"/>
      <c r="H12" s="144"/>
      <c r="I12" s="144"/>
      <c r="J12" s="144"/>
    </row>
    <row r="13" spans="1:10">
      <c r="A13" s="164"/>
      <c r="C13" s="144"/>
      <c r="E13" s="170"/>
      <c r="F13" s="170"/>
      <c r="H13" s="144"/>
      <c r="I13" s="170">
        <f ca="1">TODAY()</f>
        <v>44117</v>
      </c>
      <c r="J13" s="144"/>
    </row>
    <row r="14" spans="1:10">
      <c r="A14" s="164"/>
      <c r="C14" s="171"/>
      <c r="D14" s="144"/>
      <c r="E14" s="144"/>
      <c r="F14" s="144"/>
      <c r="G14" s="172"/>
      <c r="H14" s="172"/>
      <c r="I14" s="172"/>
      <c r="J14" s="172"/>
    </row>
    <row r="15" spans="1:10">
      <c r="A15" s="164"/>
      <c r="B15" s="173" t="s">
        <v>135</v>
      </c>
      <c r="C15" s="171"/>
      <c r="D15" s="144"/>
      <c r="E15" s="144"/>
      <c r="F15" s="144"/>
      <c r="G15" s="167"/>
      <c r="H15" s="174"/>
      <c r="I15" s="173" t="s">
        <v>136</v>
      </c>
      <c r="J15" s="167"/>
    </row>
    <row r="16" spans="1:10">
      <c r="A16" s="164"/>
      <c r="B16" s="167"/>
      <c r="C16" s="144"/>
      <c r="D16" s="144"/>
      <c r="E16" s="144"/>
      <c r="F16" s="144"/>
      <c r="G16" s="175"/>
      <c r="H16" s="174"/>
      <c r="I16" s="176"/>
      <c r="J16" s="175"/>
    </row>
    <row r="17" spans="1:10">
      <c r="A17" s="164"/>
      <c r="B17" s="176" t="s">
        <v>152</v>
      </c>
      <c r="G17" s="175"/>
      <c r="H17" s="174"/>
      <c r="I17" s="176" t="s">
        <v>115</v>
      </c>
      <c r="J17" s="175"/>
    </row>
    <row r="18" spans="1:10">
      <c r="A18" s="144"/>
      <c r="B18" s="176"/>
      <c r="G18" s="177"/>
      <c r="H18" s="174"/>
      <c r="I18" s="176" t="s">
        <v>151</v>
      </c>
      <c r="J18" s="144"/>
    </row>
  </sheetData>
  <mergeCells count="4">
    <mergeCell ref="A1:J1"/>
    <mergeCell ref="B4:G4"/>
    <mergeCell ref="H4:I4"/>
    <mergeCell ref="E8:F8"/>
  </mergeCells>
  <conditionalFormatting sqref="B6">
    <cfRule type="duplicateValues" dxfId="13" priority="3" stopIfTrue="1"/>
    <cfRule type="duplicateValues" dxfId="12" priority="4" stopIfTrue="1"/>
  </conditionalFormatting>
  <conditionalFormatting sqref="B6">
    <cfRule type="duplicateValues" dxfId="11" priority="1" stopIfTrue="1"/>
    <cfRule type="duplicateValues" dxfId="10" priority="2" stopIfTrue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3"/>
  <sheetViews>
    <sheetView tabSelected="1" topLeftCell="D1" zoomScale="85" zoomScaleNormal="85" workbookViewId="0">
      <selection activeCell="AD27" sqref="AD27"/>
    </sheetView>
  </sheetViews>
  <sheetFormatPr defaultColWidth="25.85546875" defaultRowHeight="14.25"/>
  <cols>
    <col min="1" max="1" width="20" style="140" customWidth="1"/>
    <col min="2" max="2" width="29.5703125" style="52" customWidth="1"/>
    <col min="3" max="4" width="8.85546875" style="52" customWidth="1"/>
    <col min="5" max="6" width="7.5703125" style="52" customWidth="1"/>
    <col min="7" max="7" width="15.28515625" style="52" customWidth="1"/>
    <col min="8" max="8" width="12.85546875" style="52" customWidth="1"/>
    <col min="9" max="11" width="9.85546875" style="52" customWidth="1"/>
    <col min="12" max="12" width="8.85546875" style="52" customWidth="1"/>
    <col min="13" max="13" width="13" style="52" customWidth="1"/>
    <col min="14" max="15" width="9.42578125" style="52" customWidth="1"/>
    <col min="16" max="16" width="5" style="52" customWidth="1"/>
    <col min="17" max="17" width="5.140625" style="52" customWidth="1"/>
    <col min="18" max="18" width="6" style="52" customWidth="1"/>
    <col min="19" max="19" width="4.7109375" style="52" customWidth="1"/>
    <col min="20" max="20" width="4.140625" style="52" customWidth="1"/>
    <col min="21" max="21" width="22.5703125" style="52" customWidth="1"/>
    <col min="22" max="22" width="15.7109375" style="52" bestFit="1" customWidth="1"/>
    <col min="23" max="23" width="21.85546875" style="52" customWidth="1"/>
    <col min="24" max="24" width="10.140625" style="52" customWidth="1"/>
    <col min="25" max="25" width="11.28515625" style="52" customWidth="1"/>
    <col min="26" max="26" width="9.85546875" style="126" bestFit="1" customWidth="1"/>
    <col min="27" max="27" width="11.7109375" style="126" customWidth="1"/>
    <col min="28" max="28" width="12.140625" style="52" customWidth="1"/>
    <col min="29" max="30" width="10.5703125" style="52" bestFit="1" customWidth="1"/>
    <col min="31" max="31" width="8.42578125" style="52" customWidth="1"/>
    <col min="32" max="32" width="15.42578125" style="52" customWidth="1"/>
    <col min="33" max="33" width="12.5703125" style="52" customWidth="1"/>
    <col min="34" max="16384" width="25.85546875" style="52"/>
  </cols>
  <sheetData>
    <row r="1" spans="1:33">
      <c r="A1" s="50"/>
      <c r="B1" s="51"/>
      <c r="C1" s="51"/>
      <c r="D1" s="51"/>
      <c r="Z1" s="53"/>
      <c r="AA1" s="53"/>
      <c r="AB1" s="54"/>
      <c r="AC1" s="54"/>
      <c r="AD1" s="54"/>
      <c r="AE1" s="54"/>
    </row>
    <row r="2" spans="1:33" s="1" customFormat="1" ht="15" customHeight="1" thickBot="1">
      <c r="A2" s="55" t="s">
        <v>64</v>
      </c>
      <c r="B2" s="590">
        <f>V4</f>
        <v>0</v>
      </c>
      <c r="C2" s="590"/>
      <c r="D2" s="590"/>
      <c r="E2" s="591" t="s">
        <v>65</v>
      </c>
      <c r="F2" s="591"/>
      <c r="G2" s="592"/>
      <c r="H2" s="592"/>
      <c r="I2" s="592"/>
      <c r="J2" s="592"/>
      <c r="K2" s="592"/>
      <c r="L2" s="592"/>
      <c r="M2" s="592"/>
      <c r="U2" s="593" t="s">
        <v>159</v>
      </c>
      <c r="V2" s="593"/>
      <c r="W2" s="593"/>
      <c r="X2" s="333"/>
      <c r="Z2" s="178"/>
      <c r="AA2" s="286"/>
      <c r="AB2" s="179"/>
      <c r="AC2" s="179"/>
      <c r="AD2" s="179"/>
      <c r="AE2" s="179"/>
    </row>
    <row r="3" spans="1:33" s="1" customFormat="1" ht="18" customHeight="1" thickBot="1">
      <c r="A3" s="55" t="s">
        <v>66</v>
      </c>
      <c r="B3" s="268">
        <f>IF(V6&gt;0,V5,Y5)</f>
        <v>0</v>
      </c>
      <c r="C3" s="594">
        <f>X5</f>
        <v>0</v>
      </c>
      <c r="D3" s="595"/>
      <c r="E3" s="591"/>
      <c r="F3" s="591"/>
      <c r="G3" s="592"/>
      <c r="H3" s="592"/>
      <c r="I3" s="592"/>
      <c r="J3" s="592"/>
      <c r="K3" s="592"/>
      <c r="L3" s="592"/>
      <c r="M3" s="592"/>
      <c r="U3" s="2" t="s">
        <v>2</v>
      </c>
      <c r="V3" s="3"/>
      <c r="W3" s="3"/>
      <c r="X3" s="4"/>
      <c r="Z3" s="56"/>
      <c r="AA3" s="287"/>
      <c r="AB3" s="288"/>
    </row>
    <row r="4" spans="1:33" s="1" customFormat="1" ht="22.5" customHeight="1" thickBot="1">
      <c r="A4" s="55" t="s">
        <v>6</v>
      </c>
      <c r="B4" s="590" t="str">
        <f>IF(B3=V5,V6 &amp;" / " &amp;W6,Y6 &amp;" / " &amp;AA6)</f>
        <v xml:space="preserve"> / </v>
      </c>
      <c r="C4" s="590"/>
      <c r="D4" s="590"/>
      <c r="E4" s="591"/>
      <c r="F4" s="591"/>
      <c r="G4" s="592"/>
      <c r="H4" s="592"/>
      <c r="I4" s="592"/>
      <c r="J4" s="592"/>
      <c r="K4" s="592"/>
      <c r="L4" s="592"/>
      <c r="M4" s="592"/>
      <c r="N4" s="269" t="s">
        <v>67</v>
      </c>
      <c r="O4" s="506" t="str">
        <f>V8</f>
        <v>SEBEN İLÇE MİLLİ EĞİTİM MÜDÜRLÜĞÜ</v>
      </c>
      <c r="P4" s="506"/>
      <c r="Q4" s="506"/>
      <c r="R4" s="506"/>
      <c r="S4" s="506"/>
      <c r="U4" s="351" t="s">
        <v>39</v>
      </c>
      <c r="V4" s="470"/>
      <c r="W4" s="471"/>
      <c r="X4" s="4"/>
      <c r="AA4" s="287"/>
      <c r="AB4" s="222"/>
      <c r="AD4" s="222"/>
    </row>
    <row r="5" spans="1:33" s="1" customFormat="1" ht="21" customHeight="1" thickBot="1">
      <c r="A5" s="57" t="s">
        <v>10</v>
      </c>
      <c r="B5" s="596">
        <f>X6</f>
        <v>0</v>
      </c>
      <c r="C5" s="596"/>
      <c r="D5" s="596"/>
      <c r="E5" s="591"/>
      <c r="F5" s="591"/>
      <c r="G5" s="591"/>
      <c r="H5" s="591"/>
      <c r="I5" s="591"/>
      <c r="J5" s="591"/>
      <c r="K5" s="591"/>
      <c r="L5" s="591"/>
      <c r="M5" s="591"/>
      <c r="N5" s="272" t="s">
        <v>68</v>
      </c>
      <c r="O5" s="58">
        <f ca="1">TODAY()</f>
        <v>44117</v>
      </c>
      <c r="P5" s="597">
        <f ca="1">TODAY()</f>
        <v>44117</v>
      </c>
      <c r="Q5" s="598"/>
      <c r="R5" s="598"/>
      <c r="S5" s="599"/>
      <c r="U5" s="352" t="s">
        <v>9</v>
      </c>
      <c r="V5" s="600"/>
      <c r="W5" s="601"/>
      <c r="X5" s="435"/>
      <c r="Y5" s="419"/>
      <c r="AB5" s="222"/>
    </row>
    <row r="6" spans="1:33" s="1" customFormat="1" ht="23.25" customHeight="1" thickBot="1">
      <c r="A6" s="586" t="s">
        <v>69</v>
      </c>
      <c r="B6" s="581" t="s">
        <v>70</v>
      </c>
      <c r="C6" s="581" t="s">
        <v>71</v>
      </c>
      <c r="D6" s="581"/>
      <c r="E6" s="588" t="s">
        <v>16</v>
      </c>
      <c r="F6" s="581"/>
      <c r="G6" s="581"/>
      <c r="H6" s="581"/>
      <c r="I6" s="581" t="s">
        <v>72</v>
      </c>
      <c r="J6" s="581"/>
      <c r="K6" s="581"/>
      <c r="L6" s="589"/>
      <c r="M6" s="589"/>
      <c r="N6" s="581" t="s">
        <v>73</v>
      </c>
      <c r="O6" s="581"/>
      <c r="P6" s="581" t="s">
        <v>74</v>
      </c>
      <c r="Q6" s="581"/>
      <c r="R6" s="581"/>
      <c r="S6" s="581"/>
      <c r="U6" s="353" t="s">
        <v>12</v>
      </c>
      <c r="V6" s="314"/>
      <c r="W6" s="315"/>
      <c r="X6" s="445">
        <f>IF(AND(Y7=2019,V6&lt;=4,V7&gt;2999),V22,IF(AND(Y7=2019,V6&lt;2999,V6&lt;=4),V23,IF(AND(Y7=2019,V6&gt;=5,V7&lt;2999),V24,IF(AND(Y7=2018,V6&lt;=4,V7&gt;2999),W22,IF(AND(Y7=2018,V6&lt;2999,V6&lt;=4),W23,IF(AND(Y7=2018,V6&gt;V9=5,V7&lt;2999),W24,0))))))</f>
        <v>0</v>
      </c>
      <c r="Y6" s="446"/>
      <c r="Z6" s="59"/>
      <c r="AA6" s="59"/>
      <c r="AB6" s="59"/>
      <c r="AC6" s="59"/>
    </row>
    <row r="7" spans="1:33" s="1" customFormat="1" ht="15.75" customHeight="1" thickBot="1">
      <c r="A7" s="586"/>
      <c r="B7" s="581"/>
      <c r="C7" s="581" t="s">
        <v>75</v>
      </c>
      <c r="D7" s="581" t="s">
        <v>76</v>
      </c>
      <c r="E7" s="581" t="s">
        <v>22</v>
      </c>
      <c r="F7" s="579" t="s">
        <v>77</v>
      </c>
      <c r="G7" s="270" t="s">
        <v>78</v>
      </c>
      <c r="H7" s="270" t="s">
        <v>79</v>
      </c>
      <c r="I7" s="581" t="s">
        <v>80</v>
      </c>
      <c r="J7" s="582" t="s">
        <v>81</v>
      </c>
      <c r="K7" s="582" t="s">
        <v>82</v>
      </c>
      <c r="L7" s="579" t="s">
        <v>83</v>
      </c>
      <c r="M7" s="270" t="s">
        <v>79</v>
      </c>
      <c r="N7" s="581" t="s">
        <v>84</v>
      </c>
      <c r="O7" s="270" t="s">
        <v>85</v>
      </c>
      <c r="P7" s="581"/>
      <c r="Q7" s="581"/>
      <c r="R7" s="581"/>
      <c r="S7" s="581"/>
      <c r="U7" s="354" t="s">
        <v>20</v>
      </c>
      <c r="V7" s="316"/>
      <c r="W7" s="414" t="s">
        <v>21</v>
      </c>
      <c r="X7" s="415"/>
      <c r="Y7" s="317">
        <v>2020</v>
      </c>
      <c r="Z7" s="59"/>
      <c r="AA7" s="59"/>
      <c r="AB7" s="59"/>
      <c r="AC7" s="59"/>
    </row>
    <row r="8" spans="1:33" s="1" customFormat="1" ht="24.75" customHeight="1" thickBot="1">
      <c r="A8" s="587"/>
      <c r="B8" s="582"/>
      <c r="C8" s="582"/>
      <c r="D8" s="582"/>
      <c r="E8" s="582"/>
      <c r="F8" s="580"/>
      <c r="G8" s="271" t="s">
        <v>86</v>
      </c>
      <c r="H8" s="271" t="s">
        <v>86</v>
      </c>
      <c r="I8" s="582"/>
      <c r="J8" s="585"/>
      <c r="K8" s="585"/>
      <c r="L8" s="580"/>
      <c r="M8" s="271" t="s">
        <v>86</v>
      </c>
      <c r="N8" s="582"/>
      <c r="O8" s="271" t="s">
        <v>87</v>
      </c>
      <c r="P8" s="582" t="s">
        <v>87</v>
      </c>
      <c r="Q8" s="582"/>
      <c r="R8" s="582"/>
      <c r="S8" s="582"/>
      <c r="U8" s="355" t="s">
        <v>27</v>
      </c>
      <c r="V8" s="435" t="s">
        <v>160</v>
      </c>
      <c r="W8" s="583"/>
      <c r="X8" s="419"/>
      <c r="Y8" s="334"/>
      <c r="Z8" s="60"/>
      <c r="AA8" s="584"/>
      <c r="AB8" s="584"/>
      <c r="AC8" s="59"/>
      <c r="AD8" s="59"/>
      <c r="AE8" s="59"/>
    </row>
    <row r="9" spans="1:33" s="67" customFormat="1" ht="19.5" customHeight="1">
      <c r="A9" s="61">
        <f t="shared" ref="A9:A18" si="0">W11</f>
        <v>43724</v>
      </c>
      <c r="B9" s="62" t="str">
        <f>V11&amp;"-"&amp;V12</f>
        <v>SEBEN -BOLU</v>
      </c>
      <c r="C9" s="63">
        <f>X11</f>
        <v>0.29166666666666669</v>
      </c>
      <c r="D9" s="64"/>
      <c r="E9" s="547">
        <f>AC11</f>
        <v>0</v>
      </c>
      <c r="F9" s="65">
        <f>Z11</f>
        <v>0</v>
      </c>
      <c r="G9" s="549">
        <f>X$6</f>
        <v>0</v>
      </c>
      <c r="H9" s="551">
        <f>AB11</f>
        <v>0</v>
      </c>
      <c r="I9" s="553" t="s">
        <v>88</v>
      </c>
      <c r="J9" s="273">
        <f>Y11</f>
        <v>20</v>
      </c>
      <c r="K9" s="273">
        <f t="shared" ref="K9:L18" si="1">AD11</f>
        <v>0</v>
      </c>
      <c r="L9" s="66">
        <f t="shared" si="1"/>
        <v>0</v>
      </c>
      <c r="M9" s="555">
        <f>SUM(J9:J10,K9:K10,L9:L10)</f>
        <v>40</v>
      </c>
      <c r="N9" s="553"/>
      <c r="O9" s="541"/>
      <c r="P9" s="543">
        <f>SUM(M9+H9)</f>
        <v>40</v>
      </c>
      <c r="Q9" s="543"/>
      <c r="R9" s="543"/>
      <c r="S9" s="544"/>
      <c r="U9" s="573" t="s">
        <v>89</v>
      </c>
      <c r="V9" s="575" t="s">
        <v>138</v>
      </c>
      <c r="W9" s="566" t="s">
        <v>90</v>
      </c>
      <c r="X9" s="577" t="s">
        <v>91</v>
      </c>
      <c r="Y9" s="566" t="s">
        <v>92</v>
      </c>
      <c r="Z9" s="568" t="s">
        <v>77</v>
      </c>
      <c r="AA9" s="569"/>
      <c r="AB9" s="566" t="s">
        <v>93</v>
      </c>
      <c r="AC9" s="566" t="s">
        <v>94</v>
      </c>
      <c r="AD9" s="566" t="s">
        <v>95</v>
      </c>
      <c r="AE9" s="566" t="s">
        <v>96</v>
      </c>
      <c r="AF9" s="564" t="s">
        <v>139</v>
      </c>
      <c r="AG9" s="126"/>
    </row>
    <row r="10" spans="1:33" s="67" customFormat="1" ht="19.5" customHeight="1" thickBot="1">
      <c r="A10" s="68">
        <f t="shared" si="0"/>
        <v>43736</v>
      </c>
      <c r="B10" s="62" t="str">
        <f>V12&amp;"-"&amp;V11</f>
        <v xml:space="preserve">BOLU-SEBEN </v>
      </c>
      <c r="C10" s="70"/>
      <c r="D10" s="71">
        <f>X12</f>
        <v>0.5</v>
      </c>
      <c r="E10" s="557"/>
      <c r="F10" s="72">
        <f>AA11</f>
        <v>0</v>
      </c>
      <c r="G10" s="558"/>
      <c r="H10" s="552"/>
      <c r="I10" s="559"/>
      <c r="J10" s="274">
        <f>Y12</f>
        <v>20</v>
      </c>
      <c r="K10" s="274">
        <f t="shared" si="1"/>
        <v>0</v>
      </c>
      <c r="L10" s="73">
        <f t="shared" si="1"/>
        <v>0</v>
      </c>
      <c r="M10" s="560"/>
      <c r="N10" s="559"/>
      <c r="O10" s="561"/>
      <c r="P10" s="562"/>
      <c r="Q10" s="562"/>
      <c r="R10" s="562"/>
      <c r="S10" s="563"/>
      <c r="U10" s="574"/>
      <c r="V10" s="576"/>
      <c r="W10" s="567"/>
      <c r="X10" s="578"/>
      <c r="Y10" s="567"/>
      <c r="Z10" s="570"/>
      <c r="AA10" s="571"/>
      <c r="AB10" s="567"/>
      <c r="AC10" s="567"/>
      <c r="AD10" s="572"/>
      <c r="AE10" s="572"/>
      <c r="AF10" s="565"/>
      <c r="AG10" s="126"/>
    </row>
    <row r="11" spans="1:33" s="67" customFormat="1" ht="19.5" customHeight="1">
      <c r="A11" s="61">
        <f t="shared" si="0"/>
        <v>0</v>
      </c>
      <c r="B11" s="62" t="str">
        <f t="shared" ref="B11:B15" si="2">V13&amp;"-"&amp;V14</f>
        <v>-</v>
      </c>
      <c r="C11" s="63">
        <f>X13</f>
        <v>0</v>
      </c>
      <c r="D11" s="64"/>
      <c r="E11" s="547">
        <f>AC13</f>
        <v>0</v>
      </c>
      <c r="F11" s="65">
        <f t="shared" ref="F11:F15" si="3">Z13</f>
        <v>0</v>
      </c>
      <c r="G11" s="549">
        <f t="shared" ref="G11" si="4">X$6</f>
        <v>0</v>
      </c>
      <c r="H11" s="551">
        <f t="shared" ref="H11" si="5">AB13</f>
        <v>0</v>
      </c>
      <c r="I11" s="553" t="s">
        <v>88</v>
      </c>
      <c r="J11" s="293">
        <f t="shared" ref="J11:J18" si="6">Y13</f>
        <v>0</v>
      </c>
      <c r="K11" s="273">
        <f t="shared" si="1"/>
        <v>0</v>
      </c>
      <c r="L11" s="66">
        <f t="shared" si="1"/>
        <v>0</v>
      </c>
      <c r="M11" s="555">
        <f>SUM(J11:J12,K11:K12)</f>
        <v>0</v>
      </c>
      <c r="N11" s="553"/>
      <c r="O11" s="541"/>
      <c r="P11" s="543">
        <f t="shared" ref="P11" si="7">SUM(M11+H11)</f>
        <v>0</v>
      </c>
      <c r="Q11" s="543"/>
      <c r="R11" s="543"/>
      <c r="S11" s="544"/>
      <c r="U11" s="356" t="s">
        <v>97</v>
      </c>
      <c r="V11" s="335" t="s">
        <v>161</v>
      </c>
      <c r="W11" s="336">
        <v>43724</v>
      </c>
      <c r="X11" s="337">
        <v>0.29166666666666669</v>
      </c>
      <c r="Y11" s="338">
        <v>20</v>
      </c>
      <c r="Z11" s="531">
        <v>0</v>
      </c>
      <c r="AA11" s="533">
        <v>0</v>
      </c>
      <c r="AB11" s="535">
        <f>IF(ISERROR($X$6*AC11),0,$X$6*AC11)</f>
        <v>0</v>
      </c>
      <c r="AC11" s="537">
        <v>0</v>
      </c>
      <c r="AD11" s="345"/>
      <c r="AE11" s="346"/>
      <c r="AF11" s="539"/>
      <c r="AG11" s="126"/>
    </row>
    <row r="12" spans="1:33" s="67" customFormat="1" ht="15.75" customHeight="1" thickBot="1">
      <c r="A12" s="61">
        <f t="shared" si="0"/>
        <v>0</v>
      </c>
      <c r="B12" s="62" t="str">
        <f>V14&amp;"-"&amp;V13</f>
        <v>-</v>
      </c>
      <c r="C12" s="70"/>
      <c r="D12" s="71">
        <f>X14</f>
        <v>0</v>
      </c>
      <c r="E12" s="557"/>
      <c r="F12" s="72">
        <f t="shared" ref="F12:F16" si="8">AA13</f>
        <v>0</v>
      </c>
      <c r="G12" s="558"/>
      <c r="H12" s="552"/>
      <c r="I12" s="559"/>
      <c r="J12" s="294">
        <f t="shared" si="6"/>
        <v>0</v>
      </c>
      <c r="K12" s="274">
        <f t="shared" si="1"/>
        <v>0</v>
      </c>
      <c r="L12" s="73">
        <f t="shared" si="1"/>
        <v>0</v>
      </c>
      <c r="M12" s="560"/>
      <c r="N12" s="559"/>
      <c r="O12" s="561"/>
      <c r="P12" s="562"/>
      <c r="Q12" s="562"/>
      <c r="R12" s="562"/>
      <c r="S12" s="563"/>
      <c r="U12" s="357" t="s">
        <v>98</v>
      </c>
      <c r="V12" s="339" t="s">
        <v>162</v>
      </c>
      <c r="W12" s="340">
        <v>43736</v>
      </c>
      <c r="X12" s="341">
        <v>0.5</v>
      </c>
      <c r="Y12" s="342">
        <v>20</v>
      </c>
      <c r="Z12" s="532"/>
      <c r="AA12" s="534"/>
      <c r="AB12" s="536"/>
      <c r="AC12" s="538"/>
      <c r="AD12" s="347"/>
      <c r="AE12" s="348"/>
      <c r="AF12" s="540"/>
      <c r="AG12" s="126"/>
    </row>
    <row r="13" spans="1:33" s="67" customFormat="1" ht="19.5" customHeight="1">
      <c r="A13" s="61">
        <f t="shared" si="0"/>
        <v>0</v>
      </c>
      <c r="B13" s="62" t="str">
        <f t="shared" si="2"/>
        <v>-</v>
      </c>
      <c r="C13" s="63">
        <f>X17</f>
        <v>0</v>
      </c>
      <c r="D13" s="64"/>
      <c r="E13" s="547">
        <f>AC15</f>
        <v>0</v>
      </c>
      <c r="F13" s="65">
        <f t="shared" si="3"/>
        <v>0</v>
      </c>
      <c r="G13" s="549">
        <f t="shared" ref="G13" si="9">X$6</f>
        <v>0</v>
      </c>
      <c r="H13" s="551">
        <f t="shared" ref="H13" si="10">AB15</f>
        <v>0</v>
      </c>
      <c r="I13" s="553" t="s">
        <v>88</v>
      </c>
      <c r="J13" s="293">
        <f t="shared" si="6"/>
        <v>0</v>
      </c>
      <c r="K13" s="273">
        <f t="shared" ref="K13:L16" si="11">AD17</f>
        <v>0</v>
      </c>
      <c r="L13" s="66">
        <f t="shared" si="11"/>
        <v>0</v>
      </c>
      <c r="M13" s="555">
        <f>SUM(J13:J14,K13:K14)</f>
        <v>0</v>
      </c>
      <c r="N13" s="553"/>
      <c r="O13" s="541"/>
      <c r="P13" s="543">
        <f t="shared" ref="P13" si="12">SUM(M13+H13)</f>
        <v>0</v>
      </c>
      <c r="Q13" s="543"/>
      <c r="R13" s="543"/>
      <c r="S13" s="544"/>
      <c r="U13" s="356" t="s">
        <v>97</v>
      </c>
      <c r="V13" s="335"/>
      <c r="W13" s="336"/>
      <c r="X13" s="337"/>
      <c r="Y13" s="338"/>
      <c r="Z13" s="531">
        <f t="shared" ref="Z13" si="13">IF(W13="",0,IF(AF13="EVET",2,IF(DAY(W13)=DAY(W14),3,IF(W13&gt;0,DATEDIF(W13,W14+1,"md"),DATEDIF(W13,W14,"md")))))</f>
        <v>0</v>
      </c>
      <c r="AA13" s="533">
        <f t="shared" ref="AA13" si="14">IF(W13="",0,IF(DAY(W13)&lt;&gt;DAY(W14),Z13,IF(AND(X13&lt;TIME(12,59,0),X14&lt;TIME(18,59,0)),1,IF(AND(X13&lt;TIME(12,59,0),X14&gt;TIME(18,59,0)),2,1))))</f>
        <v>0</v>
      </c>
      <c r="AB13" s="535">
        <f t="shared" ref="AB13" si="15">IF(ISERROR($X$6*AC13),0,$X$6*AC13)</f>
        <v>0</v>
      </c>
      <c r="AC13" s="537">
        <f t="shared" ref="AC13" si="16">IF(ISERROR(IF(Z13=AA13,Z13,AA13/Z13)),0,IF(Z13=AA13,Z13,AA13/Z13))</f>
        <v>0</v>
      </c>
      <c r="AD13" s="346"/>
      <c r="AE13" s="346"/>
      <c r="AF13" s="539"/>
      <c r="AG13" s="126"/>
    </row>
    <row r="14" spans="1:33" s="67" customFormat="1" ht="19.5" customHeight="1" thickBot="1">
      <c r="A14" s="61">
        <f t="shared" si="0"/>
        <v>0</v>
      </c>
      <c r="B14" s="62" t="str">
        <f>V16&amp;"-"&amp;V15</f>
        <v>-</v>
      </c>
      <c r="C14" s="70"/>
      <c r="D14" s="71">
        <f>X18</f>
        <v>0</v>
      </c>
      <c r="E14" s="557"/>
      <c r="F14" s="72">
        <f t="shared" si="8"/>
        <v>0</v>
      </c>
      <c r="G14" s="558"/>
      <c r="H14" s="552"/>
      <c r="I14" s="559"/>
      <c r="J14" s="294">
        <f t="shared" si="6"/>
        <v>0</v>
      </c>
      <c r="K14" s="274">
        <f t="shared" si="11"/>
        <v>0</v>
      </c>
      <c r="L14" s="73">
        <f t="shared" si="11"/>
        <v>0</v>
      </c>
      <c r="M14" s="560"/>
      <c r="N14" s="559"/>
      <c r="O14" s="561"/>
      <c r="P14" s="562"/>
      <c r="Q14" s="562"/>
      <c r="R14" s="562"/>
      <c r="S14" s="563"/>
      <c r="U14" s="357" t="s">
        <v>98</v>
      </c>
      <c r="V14" s="339"/>
      <c r="W14" s="340"/>
      <c r="X14" s="341"/>
      <c r="Y14" s="342"/>
      <c r="Z14" s="532"/>
      <c r="AA14" s="534"/>
      <c r="AB14" s="536"/>
      <c r="AC14" s="538"/>
      <c r="AD14" s="348"/>
      <c r="AE14" s="348"/>
      <c r="AF14" s="540"/>
      <c r="AG14" s="126"/>
    </row>
    <row r="15" spans="1:33" s="67" customFormat="1" ht="19.5" customHeight="1">
      <c r="A15" s="61">
        <f t="shared" si="0"/>
        <v>0</v>
      </c>
      <c r="B15" s="62" t="str">
        <f t="shared" si="2"/>
        <v>-</v>
      </c>
      <c r="C15" s="63">
        <f>X19</f>
        <v>0</v>
      </c>
      <c r="D15" s="64"/>
      <c r="E15" s="547">
        <f>AC17</f>
        <v>0</v>
      </c>
      <c r="F15" s="65">
        <f t="shared" si="3"/>
        <v>0</v>
      </c>
      <c r="G15" s="549">
        <f t="shared" ref="G15" si="17">X$6</f>
        <v>0</v>
      </c>
      <c r="H15" s="551">
        <f>AB17</f>
        <v>0</v>
      </c>
      <c r="I15" s="553" t="s">
        <v>88</v>
      </c>
      <c r="J15" s="293">
        <f t="shared" si="6"/>
        <v>0</v>
      </c>
      <c r="K15" s="273">
        <f t="shared" si="11"/>
        <v>0</v>
      </c>
      <c r="L15" s="66">
        <f t="shared" si="11"/>
        <v>0</v>
      </c>
      <c r="M15" s="555">
        <f>SUM(J15:J16,K15:K16)</f>
        <v>0</v>
      </c>
      <c r="N15" s="553"/>
      <c r="O15" s="541"/>
      <c r="P15" s="543">
        <f t="shared" ref="P15" si="18">SUM(M15+H15)</f>
        <v>0</v>
      </c>
      <c r="Q15" s="543"/>
      <c r="R15" s="543"/>
      <c r="S15" s="544"/>
      <c r="U15" s="356" t="s">
        <v>97</v>
      </c>
      <c r="V15" s="335"/>
      <c r="W15" s="336"/>
      <c r="X15" s="337"/>
      <c r="Y15" s="338"/>
      <c r="Z15" s="531">
        <f t="shared" ref="Z15" si="19">IF(W15="",0,IF(AF15="EVET",2,IF(DAY(W15)=DAY(W16),3,IF(W15&gt;0,DATEDIF(W15,W16+1,"md"),DATEDIF(W15,W16,"md")))))</f>
        <v>0</v>
      </c>
      <c r="AA15" s="533">
        <f t="shared" ref="AA15" si="20">IF(W15="",0,IF(DAY(W15)&lt;&gt;DAY(W16),Z15,IF(AND(X15&lt;TIME(12,59,0),X16&lt;TIME(18,59,0)),1,IF(AND(X15&lt;TIME(12,59,0),X16&gt;TIME(18,59,0)),2,1))))</f>
        <v>0</v>
      </c>
      <c r="AB15" s="535">
        <f t="shared" ref="AB15" si="21">IF(ISERROR($X$6*AC15),0,$X$6*AC15)</f>
        <v>0</v>
      </c>
      <c r="AC15" s="537">
        <f t="shared" ref="AC15" si="22">IF(ISERROR(IF(Z15=AA15,Z15,AA15/Z15)),0,IF(Z15=AA15,Z15,AA15/Z15))</f>
        <v>0</v>
      </c>
      <c r="AD15" s="346"/>
      <c r="AE15" s="346"/>
      <c r="AF15" s="539"/>
      <c r="AG15" s="126"/>
    </row>
    <row r="16" spans="1:33" s="67" customFormat="1" ht="19.5" customHeight="1" thickBot="1">
      <c r="A16" s="61">
        <f t="shared" si="0"/>
        <v>0</v>
      </c>
      <c r="B16" s="62" t="str">
        <f>V18&amp;"-"&amp;V17</f>
        <v>-</v>
      </c>
      <c r="C16" s="70"/>
      <c r="D16" s="71">
        <f>X20</f>
        <v>0</v>
      </c>
      <c r="E16" s="557"/>
      <c r="F16" s="72">
        <f t="shared" si="8"/>
        <v>0</v>
      </c>
      <c r="G16" s="558"/>
      <c r="H16" s="552"/>
      <c r="I16" s="559"/>
      <c r="J16" s="294">
        <f t="shared" si="6"/>
        <v>0</v>
      </c>
      <c r="K16" s="274">
        <f t="shared" si="11"/>
        <v>0</v>
      </c>
      <c r="L16" s="73">
        <f t="shared" si="11"/>
        <v>0</v>
      </c>
      <c r="M16" s="560"/>
      <c r="N16" s="559"/>
      <c r="O16" s="561"/>
      <c r="P16" s="562"/>
      <c r="Q16" s="562"/>
      <c r="R16" s="562"/>
      <c r="S16" s="563"/>
      <c r="U16" s="357" t="s">
        <v>98</v>
      </c>
      <c r="V16" s="339"/>
      <c r="W16" s="340"/>
      <c r="X16" s="341"/>
      <c r="Y16" s="342"/>
      <c r="Z16" s="532"/>
      <c r="AA16" s="534"/>
      <c r="AB16" s="536"/>
      <c r="AC16" s="538"/>
      <c r="AD16" s="348"/>
      <c r="AE16" s="348"/>
      <c r="AF16" s="540"/>
      <c r="AG16" s="126"/>
    </row>
    <row r="17" spans="1:33" s="67" customFormat="1" ht="19.5" customHeight="1">
      <c r="A17" s="61">
        <f t="shared" si="0"/>
        <v>0</v>
      </c>
      <c r="B17" s="62" t="str">
        <f>V19&amp;"-"&amp;V20</f>
        <v>-</v>
      </c>
      <c r="C17" s="63">
        <f>X19</f>
        <v>0</v>
      </c>
      <c r="D17" s="64"/>
      <c r="E17" s="547">
        <f>AC19</f>
        <v>0</v>
      </c>
      <c r="F17" s="65">
        <f t="shared" ref="F17" si="23">Z19</f>
        <v>0</v>
      </c>
      <c r="G17" s="549">
        <f t="shared" ref="G17" si="24">X$6</f>
        <v>0</v>
      </c>
      <c r="H17" s="551">
        <f>AB19</f>
        <v>0</v>
      </c>
      <c r="I17" s="553" t="s">
        <v>88</v>
      </c>
      <c r="J17" s="293">
        <f t="shared" si="6"/>
        <v>0</v>
      </c>
      <c r="K17" s="293">
        <f t="shared" si="1"/>
        <v>0</v>
      </c>
      <c r="L17" s="66">
        <f t="shared" si="1"/>
        <v>0</v>
      </c>
      <c r="M17" s="555">
        <f>SUM(J17:J18,K17:K18)</f>
        <v>0</v>
      </c>
      <c r="N17" s="553"/>
      <c r="O17" s="541"/>
      <c r="P17" s="543">
        <f>SUM(M17+H17)</f>
        <v>0</v>
      </c>
      <c r="Q17" s="543"/>
      <c r="R17" s="543"/>
      <c r="S17" s="544"/>
      <c r="U17" s="356" t="s">
        <v>97</v>
      </c>
      <c r="V17" s="335"/>
      <c r="W17" s="336"/>
      <c r="X17" s="337"/>
      <c r="Y17" s="338"/>
      <c r="Z17" s="531">
        <f t="shared" ref="Z17" si="25">IF(W17="",0,IF(AF17="EVET",2,IF(DAY(W17)=DAY(W18),3,IF(W17&gt;0,DATEDIF(W17,W18+1,"md"),DATEDIF(W17,W18,"md")))))</f>
        <v>0</v>
      </c>
      <c r="AA17" s="533">
        <f t="shared" ref="AA17" si="26">IF(W17="",0,IF(DAY(W17)&lt;&gt;DAY(W18),Z17,IF(AND(X17&lt;TIME(12,59,0),X18&lt;TIME(18,59,0)),1,IF(AND(X17&lt;TIME(12,59,0),X18&gt;TIME(18,59,0)),2,1))))</f>
        <v>0</v>
      </c>
      <c r="AB17" s="535">
        <f t="shared" ref="AB17" si="27">IF(ISERROR($X$6*AC17),0,$X$6*AC17)</f>
        <v>0</v>
      </c>
      <c r="AC17" s="537">
        <f t="shared" ref="AC17" si="28">IF(ISERROR(IF(Z17=AA17,Z17,AA17/Z17)),0,IF(Z17=AA17,Z17,AA17/Z17))</f>
        <v>0</v>
      </c>
      <c r="AD17" s="346"/>
      <c r="AE17" s="346"/>
      <c r="AF17" s="539"/>
      <c r="AG17" s="126"/>
    </row>
    <row r="18" spans="1:33" s="67" customFormat="1" ht="19.5" customHeight="1" thickBot="1">
      <c r="A18" s="295">
        <f t="shared" si="0"/>
        <v>0</v>
      </c>
      <c r="B18" s="296" t="str">
        <f>V20&amp;"-"&amp;V19</f>
        <v>-</v>
      </c>
      <c r="C18" s="297"/>
      <c r="D18" s="298">
        <f>X20</f>
        <v>0</v>
      </c>
      <c r="E18" s="548"/>
      <c r="F18" s="299">
        <f t="shared" ref="F18" si="29">AA19</f>
        <v>0</v>
      </c>
      <c r="G18" s="550"/>
      <c r="H18" s="552"/>
      <c r="I18" s="554"/>
      <c r="J18" s="294">
        <f t="shared" si="6"/>
        <v>0</v>
      </c>
      <c r="K18" s="300">
        <f t="shared" si="1"/>
        <v>0</v>
      </c>
      <c r="L18" s="301">
        <f t="shared" si="1"/>
        <v>0</v>
      </c>
      <c r="M18" s="556"/>
      <c r="N18" s="554"/>
      <c r="O18" s="542"/>
      <c r="P18" s="545"/>
      <c r="Q18" s="545"/>
      <c r="R18" s="545"/>
      <c r="S18" s="546"/>
      <c r="U18" s="357" t="s">
        <v>98</v>
      </c>
      <c r="V18" s="339"/>
      <c r="W18" s="340"/>
      <c r="X18" s="341"/>
      <c r="Y18" s="342"/>
      <c r="Z18" s="532"/>
      <c r="AA18" s="534"/>
      <c r="AB18" s="536"/>
      <c r="AC18" s="538"/>
      <c r="AD18" s="348"/>
      <c r="AE18" s="348"/>
      <c r="AF18" s="540"/>
    </row>
    <row r="19" spans="1:33" s="1" customFormat="1" ht="19.5" customHeight="1">
      <c r="A19" s="74"/>
      <c r="B19" s="75"/>
      <c r="C19" s="76"/>
      <c r="D19" s="77"/>
      <c r="E19" s="78"/>
      <c r="F19" s="276"/>
      <c r="G19" s="79"/>
      <c r="H19" s="80"/>
      <c r="I19" s="81"/>
      <c r="J19" s="82"/>
      <c r="K19" s="82"/>
      <c r="L19" s="82"/>
      <c r="M19" s="83"/>
      <c r="N19" s="81"/>
      <c r="O19" s="81"/>
      <c r="P19" s="84"/>
      <c r="Q19" s="84"/>
      <c r="R19" s="84"/>
      <c r="S19" s="85"/>
      <c r="U19" s="358" t="s">
        <v>97</v>
      </c>
      <c r="V19" s="335"/>
      <c r="W19" s="336"/>
      <c r="X19" s="337"/>
      <c r="Y19" s="343"/>
      <c r="Z19" s="531">
        <f t="shared" ref="Z19" si="30">IF(W19="",0,IF(AF19="EVET",2,IF(DAY(W19)=DAY(W20),3,IF(W19&gt;0,DATEDIF(W19,W20+1,"md"),DATEDIF(W19,W20,"md")))))</f>
        <v>0</v>
      </c>
      <c r="AA19" s="533">
        <f t="shared" ref="AA19" si="31">IF(W19="",0,IF(DAY(W19)&lt;&gt;DAY(W20),Z19,IF(AND(X19&lt;TIME(12,59,0),X20&lt;TIME(18,59,0)),1,IF(AND(X19&lt;TIME(12,59,0),X20&gt;TIME(18,59,0)),2,1))))</f>
        <v>0</v>
      </c>
      <c r="AB19" s="535">
        <f t="shared" ref="AB19" si="32">IF(ISERROR($X$6*AC19),0,$X$6*AC19)</f>
        <v>0</v>
      </c>
      <c r="AC19" s="537">
        <f t="shared" ref="AC19" si="33">IF(ISERROR(IF(Z19=AA19,Z19,AA19/Z19)),0,IF(Z19=AA19,Z19,AA19/Z19))</f>
        <v>0</v>
      </c>
      <c r="AD19" s="349"/>
      <c r="AE19" s="349"/>
      <c r="AF19" s="539"/>
    </row>
    <row r="20" spans="1:33" s="1" customFormat="1" ht="21" customHeight="1" thickBot="1">
      <c r="A20" s="86"/>
      <c r="B20" s="87" t="s">
        <v>99</v>
      </c>
      <c r="C20" s="88" t="s">
        <v>94</v>
      </c>
      <c r="D20" s="516" t="s">
        <v>100</v>
      </c>
      <c r="E20" s="516"/>
      <c r="F20" s="517" t="s">
        <v>101</v>
      </c>
      <c r="G20" s="518"/>
      <c r="H20" s="89"/>
      <c r="I20" s="90"/>
      <c r="J20" s="91"/>
      <c r="K20" s="91"/>
      <c r="L20" s="91"/>
      <c r="M20" s="92"/>
      <c r="N20" s="90"/>
      <c r="O20" s="90"/>
      <c r="P20" s="89"/>
      <c r="Q20" s="89"/>
      <c r="R20" s="89"/>
      <c r="S20" s="93"/>
      <c r="U20" s="359" t="s">
        <v>98</v>
      </c>
      <c r="V20" s="339"/>
      <c r="W20" s="340"/>
      <c r="X20" s="341"/>
      <c r="Y20" s="344"/>
      <c r="Z20" s="532"/>
      <c r="AA20" s="534"/>
      <c r="AB20" s="536"/>
      <c r="AC20" s="538"/>
      <c r="AD20" s="350"/>
      <c r="AE20" s="350"/>
      <c r="AF20" s="540"/>
    </row>
    <row r="21" spans="1:33" s="1" customFormat="1" ht="19.5" customHeight="1" thickBot="1">
      <c r="A21" s="94" t="s">
        <v>102</v>
      </c>
      <c r="B21" s="95"/>
      <c r="C21" s="519"/>
      <c r="D21" s="521">
        <f>($X$6*1.5)*C21</f>
        <v>0</v>
      </c>
      <c r="E21" s="521"/>
      <c r="F21" s="523"/>
      <c r="G21" s="524"/>
      <c r="H21" s="96"/>
      <c r="I21" s="97"/>
      <c r="J21" s="98"/>
      <c r="K21" s="98"/>
      <c r="L21" s="98"/>
      <c r="M21" s="99"/>
      <c r="N21" s="97"/>
      <c r="O21" s="97"/>
      <c r="P21" s="527">
        <f>IF(F21&gt;D21,D21,F21)</f>
        <v>0</v>
      </c>
      <c r="Q21" s="527"/>
      <c r="R21" s="527"/>
      <c r="S21" s="528"/>
      <c r="U21" s="310"/>
      <c r="V21" s="311">
        <v>2020</v>
      </c>
      <c r="W21" s="312">
        <v>2020</v>
      </c>
      <c r="Z21" s="56"/>
      <c r="AA21" s="56"/>
      <c r="AC21" s="100"/>
    </row>
    <row r="22" spans="1:33" s="1" customFormat="1" ht="19.5" customHeight="1" thickBot="1">
      <c r="A22" s="101" t="s">
        <v>103</v>
      </c>
      <c r="B22" s="102"/>
      <c r="C22" s="520"/>
      <c r="D22" s="522"/>
      <c r="E22" s="522"/>
      <c r="F22" s="525"/>
      <c r="G22" s="526"/>
      <c r="H22" s="103"/>
      <c r="I22" s="104"/>
      <c r="J22" s="105"/>
      <c r="K22" s="105"/>
      <c r="L22" s="105"/>
      <c r="M22" s="106"/>
      <c r="N22" s="104"/>
      <c r="O22" s="104"/>
      <c r="P22" s="529"/>
      <c r="Q22" s="529"/>
      <c r="R22" s="529"/>
      <c r="S22" s="530"/>
      <c r="U22" s="365" t="s">
        <v>54</v>
      </c>
      <c r="V22" s="366">
        <v>49.15</v>
      </c>
      <c r="W22" s="367">
        <v>49.15</v>
      </c>
      <c r="Y22" s="107"/>
      <c r="Z22" s="108"/>
      <c r="AA22" s="56"/>
    </row>
    <row r="23" spans="1:33" s="1" customFormat="1" ht="20.100000000000001" customHeight="1" thickBot="1">
      <c r="A23" s="109"/>
      <c r="B23" s="75"/>
      <c r="C23" s="76"/>
      <c r="D23" s="77"/>
      <c r="E23" s="504"/>
      <c r="F23" s="276"/>
      <c r="G23" s="79"/>
      <c r="H23" s="80"/>
      <c r="I23" s="81"/>
      <c r="J23" s="82"/>
      <c r="K23" s="82"/>
      <c r="L23" s="82"/>
      <c r="M23" s="83"/>
      <c r="N23" s="81"/>
      <c r="O23" s="81"/>
      <c r="P23" s="79"/>
      <c r="Q23" s="79"/>
      <c r="R23" s="79"/>
      <c r="S23" s="110"/>
      <c r="U23" s="368" t="s">
        <v>55</v>
      </c>
      <c r="V23" s="369">
        <v>43.35</v>
      </c>
      <c r="W23" s="367">
        <v>43.35</v>
      </c>
      <c r="X23" s="111"/>
      <c r="Z23" s="112"/>
      <c r="AA23" s="56"/>
    </row>
    <row r="24" spans="1:33" s="1" customFormat="1" ht="20.100000000000001" customHeight="1" thickBot="1">
      <c r="A24" s="113"/>
      <c r="B24" s="114"/>
      <c r="C24" s="115"/>
      <c r="D24" s="116"/>
      <c r="E24" s="505"/>
      <c r="F24" s="277"/>
      <c r="G24" s="117"/>
      <c r="H24" s="118"/>
      <c r="I24" s="119"/>
      <c r="J24" s="120"/>
      <c r="K24" s="120"/>
      <c r="L24" s="120"/>
      <c r="M24" s="121"/>
      <c r="N24" s="119"/>
      <c r="O24" s="119"/>
      <c r="P24" s="117"/>
      <c r="Q24" s="117"/>
      <c r="R24" s="117"/>
      <c r="S24" s="122"/>
      <c r="U24" s="370" t="s">
        <v>57</v>
      </c>
      <c r="V24" s="369">
        <v>42.15</v>
      </c>
      <c r="W24" s="367">
        <v>42.15</v>
      </c>
      <c r="Z24" s="56"/>
      <c r="AA24" s="56"/>
    </row>
    <row r="25" spans="1:33" ht="24.95" customHeight="1" thickBot="1">
      <c r="A25" s="506" t="s">
        <v>104</v>
      </c>
      <c r="B25" s="506"/>
      <c r="C25" s="506"/>
      <c r="D25" s="506"/>
      <c r="E25" s="506"/>
      <c r="F25" s="269"/>
      <c r="G25" s="123"/>
      <c r="H25" s="278">
        <f>SUM(H9:H24)</f>
        <v>0</v>
      </c>
      <c r="I25" s="278"/>
      <c r="J25" s="278"/>
      <c r="K25" s="278"/>
      <c r="L25" s="278"/>
      <c r="M25" s="278">
        <f>SUM(M9:M24)</f>
        <v>40</v>
      </c>
      <c r="N25" s="278"/>
      <c r="O25" s="278"/>
      <c r="P25" s="507">
        <f>P21+P17+P13+P11+P9+P15</f>
        <v>40</v>
      </c>
      <c r="Q25" s="507"/>
      <c r="R25" s="507"/>
      <c r="S25" s="507"/>
      <c r="U25" s="124" t="s">
        <v>105</v>
      </c>
      <c r="V25" s="125"/>
      <c r="W25" s="371" t="s">
        <v>163</v>
      </c>
      <c r="X25" s="508" t="s">
        <v>106</v>
      </c>
      <c r="Y25" s="509"/>
      <c r="AA25" s="56"/>
      <c r="AB25" s="59"/>
      <c r="AC25" s="1"/>
      <c r="AD25" s="1"/>
      <c r="AE25" s="1"/>
    </row>
    <row r="26" spans="1:33" ht="20.25" customHeight="1" thickBot="1">
      <c r="A26" s="510" t="s">
        <v>107</v>
      </c>
      <c r="B26" s="503"/>
      <c r="C26" s="511" t="s">
        <v>164</v>
      </c>
      <c r="D26" s="511"/>
      <c r="E26" s="512" t="s">
        <v>109</v>
      </c>
      <c r="F26" s="512"/>
      <c r="G26" s="512"/>
      <c r="H26" s="512"/>
      <c r="I26" s="512"/>
      <c r="J26" s="513">
        <f>P25</f>
        <v>40</v>
      </c>
      <c r="K26" s="514"/>
      <c r="L26" s="127" t="s">
        <v>110</v>
      </c>
      <c r="M26" s="127"/>
      <c r="N26" s="127"/>
      <c r="Q26" s="127"/>
      <c r="R26" s="127"/>
      <c r="S26" s="128"/>
      <c r="U26" s="129" t="s">
        <v>111</v>
      </c>
      <c r="V26" s="130"/>
      <c r="W26" s="372">
        <f>IF(W25="EVET",(X6*1.5)*10,0)</f>
        <v>0</v>
      </c>
      <c r="X26" s="515">
        <f>$X$6*1.5</f>
        <v>0</v>
      </c>
      <c r="Y26" s="509"/>
      <c r="AA26" s="56"/>
      <c r="AB26" s="1"/>
      <c r="AC26" s="1"/>
      <c r="AD26" s="1"/>
      <c r="AE26" s="1"/>
    </row>
    <row r="27" spans="1:33" ht="21" customHeight="1">
      <c r="A27" s="279"/>
      <c r="B27" s="275"/>
      <c r="C27" s="275"/>
      <c r="D27" s="275"/>
      <c r="E27" s="490">
        <f ca="1">TODAY()</f>
        <v>44117</v>
      </c>
      <c r="F27" s="490"/>
      <c r="G27" s="491"/>
      <c r="H27" s="275"/>
      <c r="I27" s="275"/>
      <c r="J27" s="275"/>
      <c r="K27" s="275"/>
      <c r="L27" s="275"/>
      <c r="N27" s="492">
        <f ca="1">E27</f>
        <v>44117</v>
      </c>
      <c r="O27" s="492"/>
      <c r="P27" s="131"/>
      <c r="Q27" s="131"/>
      <c r="R27" s="131"/>
      <c r="S27" s="132"/>
      <c r="U27" s="493" t="s">
        <v>112</v>
      </c>
      <c r="V27" s="494"/>
      <c r="W27" s="499"/>
      <c r="X27" s="133"/>
      <c r="Y27" s="134"/>
    </row>
    <row r="28" spans="1:33" ht="16.5" customHeight="1">
      <c r="A28" s="279"/>
      <c r="B28" s="275"/>
      <c r="C28" s="275"/>
      <c r="D28" s="275"/>
      <c r="E28" s="502" t="s">
        <v>113</v>
      </c>
      <c r="F28" s="502"/>
      <c r="G28" s="502"/>
      <c r="H28" s="275"/>
      <c r="I28" s="275"/>
      <c r="J28" s="275"/>
      <c r="K28" s="275"/>
      <c r="L28" s="275"/>
      <c r="M28" s="503"/>
      <c r="N28" s="503"/>
      <c r="O28" s="275"/>
      <c r="P28" s="131"/>
      <c r="Q28" s="131"/>
      <c r="R28" s="131"/>
      <c r="S28" s="132"/>
      <c r="U28" s="495"/>
      <c r="V28" s="496"/>
      <c r="W28" s="500"/>
      <c r="X28" s="135"/>
      <c r="Y28" s="136"/>
    </row>
    <row r="29" spans="1:33" ht="29.25" customHeight="1">
      <c r="A29" s="279"/>
      <c r="B29" s="275"/>
      <c r="C29" s="275"/>
      <c r="D29" s="275"/>
      <c r="E29" s="503"/>
      <c r="F29" s="503"/>
      <c r="G29" s="503"/>
      <c r="H29" s="275"/>
      <c r="I29" s="275"/>
      <c r="J29" s="275"/>
      <c r="K29" s="275"/>
      <c r="L29" s="275"/>
      <c r="M29" s="489" t="s">
        <v>140</v>
      </c>
      <c r="N29" s="489"/>
      <c r="O29" s="489"/>
      <c r="P29" s="489"/>
      <c r="Q29" s="489"/>
      <c r="R29" s="275"/>
      <c r="S29" s="132"/>
      <c r="U29" s="495"/>
      <c r="V29" s="496"/>
      <c r="W29" s="500"/>
      <c r="X29" s="135"/>
      <c r="Y29" s="136"/>
      <c r="Z29" s="56"/>
    </row>
    <row r="30" spans="1:33" ht="16.5" customHeight="1" thickBot="1">
      <c r="A30" s="279"/>
      <c r="B30" s="275"/>
      <c r="C30" s="489" t="s">
        <v>114</v>
      </c>
      <c r="D30" s="489"/>
      <c r="E30" s="489" t="s">
        <v>115</v>
      </c>
      <c r="F30" s="489"/>
      <c r="G30" s="489"/>
      <c r="H30" s="489"/>
      <c r="I30" s="275"/>
      <c r="J30" s="275"/>
      <c r="K30" s="275"/>
      <c r="L30" s="275"/>
      <c r="M30" s="489">
        <f>V4</f>
        <v>0</v>
      </c>
      <c r="N30" s="489"/>
      <c r="O30" s="489"/>
      <c r="P30" s="489"/>
      <c r="Q30" s="489"/>
      <c r="R30" s="131"/>
      <c r="S30" s="132"/>
      <c r="U30" s="497"/>
      <c r="V30" s="498"/>
      <c r="W30" s="501"/>
      <c r="X30" s="137"/>
      <c r="Y30" s="138"/>
    </row>
    <row r="31" spans="1:33">
      <c r="A31" s="279"/>
      <c r="B31" s="275"/>
      <c r="C31" s="489" t="s">
        <v>116</v>
      </c>
      <c r="D31" s="489"/>
      <c r="E31" s="489" t="s">
        <v>56</v>
      </c>
      <c r="F31" s="489"/>
      <c r="G31" s="489"/>
      <c r="H31" s="489"/>
      <c r="I31" s="131"/>
      <c r="J31" s="131"/>
      <c r="K31" s="131"/>
      <c r="L31" s="131"/>
      <c r="M31" s="489">
        <f>V5</f>
        <v>0</v>
      </c>
      <c r="N31" s="489"/>
      <c r="O31" s="489"/>
      <c r="P31" s="489"/>
      <c r="Q31" s="489"/>
      <c r="R31" s="275"/>
      <c r="S31" s="132"/>
    </row>
    <row r="32" spans="1:33" ht="33" customHeight="1">
      <c r="A32" s="484" t="s">
        <v>117</v>
      </c>
      <c r="B32" s="48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488" t="s">
        <v>141</v>
      </c>
      <c r="N32" s="488"/>
      <c r="O32" s="488"/>
      <c r="P32" s="488"/>
      <c r="Q32" s="488"/>
      <c r="R32" s="275"/>
      <c r="S32" s="132"/>
    </row>
    <row r="33" spans="1:19">
      <c r="A33" s="486"/>
      <c r="B33" s="487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7"/>
    </row>
  </sheetData>
  <mergeCells count="139">
    <mergeCell ref="B2:D2"/>
    <mergeCell ref="E2:M5"/>
    <mergeCell ref="U2:W2"/>
    <mergeCell ref="C3:D3"/>
    <mergeCell ref="B4:D4"/>
    <mergeCell ref="O4:S4"/>
    <mergeCell ref="V4:W4"/>
    <mergeCell ref="B5:D5"/>
    <mergeCell ref="P5:S5"/>
    <mergeCell ref="V5:W5"/>
    <mergeCell ref="AA8:AB8"/>
    <mergeCell ref="D7:D8"/>
    <mergeCell ref="E7:E8"/>
    <mergeCell ref="F7:F8"/>
    <mergeCell ref="I7:I8"/>
    <mergeCell ref="J7:J8"/>
    <mergeCell ref="K7:K8"/>
    <mergeCell ref="X5:Y5"/>
    <mergeCell ref="A6:A8"/>
    <mergeCell ref="B6:B8"/>
    <mergeCell ref="C6:D6"/>
    <mergeCell ref="E6:H6"/>
    <mergeCell ref="I6:M6"/>
    <mergeCell ref="N6:O6"/>
    <mergeCell ref="P6:S7"/>
    <mergeCell ref="X6:Y6"/>
    <mergeCell ref="C7:C8"/>
    <mergeCell ref="H9:H10"/>
    <mergeCell ref="I9:I10"/>
    <mergeCell ref="M9:M10"/>
    <mergeCell ref="N9:N10"/>
    <mergeCell ref="L7:L8"/>
    <mergeCell ref="N7:N8"/>
    <mergeCell ref="W7:X7"/>
    <mergeCell ref="P8:S8"/>
    <mergeCell ref="V8:X8"/>
    <mergeCell ref="AF9:AF10"/>
    <mergeCell ref="E11:E12"/>
    <mergeCell ref="G11:G12"/>
    <mergeCell ref="H11:H12"/>
    <mergeCell ref="I11:I12"/>
    <mergeCell ref="M11:M12"/>
    <mergeCell ref="N11:N12"/>
    <mergeCell ref="O11:O12"/>
    <mergeCell ref="P11:S12"/>
    <mergeCell ref="Z11:Z12"/>
    <mergeCell ref="Y9:Y10"/>
    <mergeCell ref="Z9:AA10"/>
    <mergeCell ref="AB9:AB10"/>
    <mergeCell ref="AC9:AC10"/>
    <mergeCell ref="AD9:AD10"/>
    <mergeCell ref="AE9:AE10"/>
    <mergeCell ref="O9:O10"/>
    <mergeCell ref="P9:S10"/>
    <mergeCell ref="U9:U10"/>
    <mergeCell ref="V9:V10"/>
    <mergeCell ref="W9:W10"/>
    <mergeCell ref="X9:X10"/>
    <mergeCell ref="E9:E10"/>
    <mergeCell ref="G9:G10"/>
    <mergeCell ref="AA11:AA12"/>
    <mergeCell ref="AB11:AB12"/>
    <mergeCell ref="AC11:AC12"/>
    <mergeCell ref="AF11:AF12"/>
    <mergeCell ref="E13:E14"/>
    <mergeCell ref="G13:G14"/>
    <mergeCell ref="H13:H14"/>
    <mergeCell ref="I13:I14"/>
    <mergeCell ref="M13:M14"/>
    <mergeCell ref="N13:N14"/>
    <mergeCell ref="AF13:AF14"/>
    <mergeCell ref="O13:O14"/>
    <mergeCell ref="P13:S14"/>
    <mergeCell ref="Z13:Z14"/>
    <mergeCell ref="AA13:AA14"/>
    <mergeCell ref="AB13:AB14"/>
    <mergeCell ref="AC13:AC14"/>
    <mergeCell ref="AA15:AA16"/>
    <mergeCell ref="AB15:AB16"/>
    <mergeCell ref="AC15:AC16"/>
    <mergeCell ref="AF15:AF16"/>
    <mergeCell ref="E17:E18"/>
    <mergeCell ref="G17:G18"/>
    <mergeCell ref="H17:H18"/>
    <mergeCell ref="I17:I18"/>
    <mergeCell ref="M17:M18"/>
    <mergeCell ref="N17:N18"/>
    <mergeCell ref="AF17:AF18"/>
    <mergeCell ref="E15:E16"/>
    <mergeCell ref="G15:G16"/>
    <mergeCell ref="H15:H16"/>
    <mergeCell ref="I15:I16"/>
    <mergeCell ref="M15:M16"/>
    <mergeCell ref="N15:N16"/>
    <mergeCell ref="O15:O16"/>
    <mergeCell ref="P15:S16"/>
    <mergeCell ref="Z15:Z16"/>
    <mergeCell ref="Z19:Z20"/>
    <mergeCell ref="AA19:AA20"/>
    <mergeCell ref="AB19:AB20"/>
    <mergeCell ref="AC19:AC20"/>
    <mergeCell ref="AF19:AF20"/>
    <mergeCell ref="O17:O18"/>
    <mergeCell ref="P17:S18"/>
    <mergeCell ref="Z17:Z18"/>
    <mergeCell ref="AA17:AA18"/>
    <mergeCell ref="AB17:AB18"/>
    <mergeCell ref="AC17:AC18"/>
    <mergeCell ref="X25:Y25"/>
    <mergeCell ref="A26:B26"/>
    <mergeCell ref="C26:D26"/>
    <mergeCell ref="E26:I26"/>
    <mergeCell ref="J26:K26"/>
    <mergeCell ref="X26:Y26"/>
    <mergeCell ref="D20:E20"/>
    <mergeCell ref="F20:G20"/>
    <mergeCell ref="C21:C22"/>
    <mergeCell ref="D21:E22"/>
    <mergeCell ref="F21:G22"/>
    <mergeCell ref="P21:S22"/>
    <mergeCell ref="U27:V30"/>
    <mergeCell ref="W27:W30"/>
    <mergeCell ref="E28:G28"/>
    <mergeCell ref="M28:N28"/>
    <mergeCell ref="E29:G29"/>
    <mergeCell ref="M29:Q29"/>
    <mergeCell ref="E23:E24"/>
    <mergeCell ref="A25:E25"/>
    <mergeCell ref="P25:S25"/>
    <mergeCell ref="A32:B33"/>
    <mergeCell ref="M32:Q32"/>
    <mergeCell ref="C30:D30"/>
    <mergeCell ref="E30:H30"/>
    <mergeCell ref="M30:Q30"/>
    <mergeCell ref="C31:D31"/>
    <mergeCell ref="E31:H31"/>
    <mergeCell ref="M31:Q31"/>
    <mergeCell ref="E27:G27"/>
    <mergeCell ref="N27:O27"/>
  </mergeCells>
  <conditionalFormatting sqref="B21 A9:A21">
    <cfRule type="cellIs" dxfId="9" priority="4" stopIfTrue="1" operator="equal">
      <formula>0</formula>
    </cfRule>
  </conditionalFormatting>
  <conditionalFormatting sqref="G9:G18">
    <cfRule type="cellIs" dxfId="8" priority="3" stopIfTrue="1" operator="lessThan">
      <formula>0</formula>
    </cfRule>
  </conditionalFormatting>
  <conditionalFormatting sqref="G9:G18">
    <cfRule type="cellIs" dxfId="7" priority="1" stopIfTrue="1" operator="equal">
      <formula>FALSE</formula>
    </cfRule>
    <cfRule type="cellIs" dxfId="6" priority="2" stopIfTrue="1" operator="lessThan">
      <formula>0</formula>
    </cfRule>
  </conditionalFormatting>
  <pageMargins left="0.15748031496062992" right="0.23622047244094491" top="0.15748031496062992" bottom="0.15748031496062992" header="0.15748031496062992" footer="0.15748031496062992"/>
  <pageSetup paperSize="9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4">
    <pageSetUpPr fitToPage="1"/>
  </sheetPr>
  <dimension ref="A1:X75"/>
  <sheetViews>
    <sheetView zoomScale="70" zoomScaleNormal="70" workbookViewId="0">
      <pane xSplit="16" ySplit="8" topLeftCell="Q31" activePane="bottomRight" state="frozen"/>
      <selection activeCell="D48" sqref="D48"/>
      <selection pane="topRight" activeCell="D48" sqref="D48"/>
      <selection pane="bottomLeft" activeCell="D48" sqref="D48"/>
      <selection pane="bottomRight" activeCell="W12" sqref="W12"/>
    </sheetView>
  </sheetViews>
  <sheetFormatPr defaultRowHeight="12.75"/>
  <cols>
    <col min="1" max="1" width="19.28515625" style="217" customWidth="1"/>
    <col min="2" max="2" width="29.5703125" style="217" customWidth="1"/>
    <col min="3" max="4" width="9.140625" style="217"/>
    <col min="6" max="6" width="9.5703125" customWidth="1"/>
    <col min="8" max="8" width="10.5703125" bestFit="1" customWidth="1"/>
    <col min="10" max="10" width="9.7109375" customWidth="1"/>
    <col min="11" max="11" width="7.85546875" customWidth="1"/>
    <col min="12" max="12" width="9.28515625" bestFit="1" customWidth="1"/>
    <col min="14" max="14" width="8.5703125" customWidth="1"/>
    <col min="17" max="19" width="5" customWidth="1"/>
    <col min="20" max="20" width="24.85546875" bestFit="1" customWidth="1"/>
    <col min="21" max="21" width="12" bestFit="1" customWidth="1"/>
    <col min="22" max="22" width="13.7109375" customWidth="1"/>
    <col min="23" max="23" width="10.42578125" customWidth="1"/>
    <col min="27" max="28" width="12.5703125" bestFit="1" customWidth="1"/>
    <col min="257" max="257" width="19.28515625" customWidth="1"/>
    <col min="258" max="258" width="26.85546875" customWidth="1"/>
    <col min="262" max="262" width="9.5703125" customWidth="1"/>
    <col min="264" max="264" width="10.5703125" bestFit="1" customWidth="1"/>
    <col min="266" max="266" width="9.7109375" customWidth="1"/>
    <col min="267" max="267" width="7.85546875" customWidth="1"/>
    <col min="268" max="268" width="9.28515625" bestFit="1" customWidth="1"/>
    <col min="270" max="270" width="8.5703125" customWidth="1"/>
    <col min="275" max="275" width="16.140625" customWidth="1"/>
    <col min="513" max="513" width="19.28515625" customWidth="1"/>
    <col min="514" max="514" width="26.85546875" customWidth="1"/>
    <col min="518" max="518" width="9.5703125" customWidth="1"/>
    <col min="520" max="520" width="10.5703125" bestFit="1" customWidth="1"/>
    <col min="522" max="522" width="9.7109375" customWidth="1"/>
    <col min="523" max="523" width="7.85546875" customWidth="1"/>
    <col min="524" max="524" width="9.28515625" bestFit="1" customWidth="1"/>
    <col min="526" max="526" width="8.5703125" customWidth="1"/>
    <col min="531" max="531" width="16.140625" customWidth="1"/>
    <col min="769" max="769" width="19.28515625" customWidth="1"/>
    <col min="770" max="770" width="26.85546875" customWidth="1"/>
    <col min="774" max="774" width="9.5703125" customWidth="1"/>
    <col min="776" max="776" width="10.5703125" bestFit="1" customWidth="1"/>
    <col min="778" max="778" width="9.7109375" customWidth="1"/>
    <col min="779" max="779" width="7.85546875" customWidth="1"/>
    <col min="780" max="780" width="9.28515625" bestFit="1" customWidth="1"/>
    <col min="782" max="782" width="8.5703125" customWidth="1"/>
    <col min="787" max="787" width="16.140625" customWidth="1"/>
    <col min="1025" max="1025" width="19.28515625" customWidth="1"/>
    <col min="1026" max="1026" width="26.85546875" customWidth="1"/>
    <col min="1030" max="1030" width="9.5703125" customWidth="1"/>
    <col min="1032" max="1032" width="10.5703125" bestFit="1" customWidth="1"/>
    <col min="1034" max="1034" width="9.7109375" customWidth="1"/>
    <col min="1035" max="1035" width="7.85546875" customWidth="1"/>
    <col min="1036" max="1036" width="9.28515625" bestFit="1" customWidth="1"/>
    <col min="1038" max="1038" width="8.5703125" customWidth="1"/>
    <col min="1043" max="1043" width="16.140625" customWidth="1"/>
    <col min="1281" max="1281" width="19.28515625" customWidth="1"/>
    <col min="1282" max="1282" width="26.85546875" customWidth="1"/>
    <col min="1286" max="1286" width="9.5703125" customWidth="1"/>
    <col min="1288" max="1288" width="10.5703125" bestFit="1" customWidth="1"/>
    <col min="1290" max="1290" width="9.7109375" customWidth="1"/>
    <col min="1291" max="1291" width="7.85546875" customWidth="1"/>
    <col min="1292" max="1292" width="9.28515625" bestFit="1" customWidth="1"/>
    <col min="1294" max="1294" width="8.5703125" customWidth="1"/>
    <col min="1299" max="1299" width="16.140625" customWidth="1"/>
    <col min="1537" max="1537" width="19.28515625" customWidth="1"/>
    <col min="1538" max="1538" width="26.85546875" customWidth="1"/>
    <col min="1542" max="1542" width="9.5703125" customWidth="1"/>
    <col min="1544" max="1544" width="10.5703125" bestFit="1" customWidth="1"/>
    <col min="1546" max="1546" width="9.7109375" customWidth="1"/>
    <col min="1547" max="1547" width="7.85546875" customWidth="1"/>
    <col min="1548" max="1548" width="9.28515625" bestFit="1" customWidth="1"/>
    <col min="1550" max="1550" width="8.5703125" customWidth="1"/>
    <col min="1555" max="1555" width="16.140625" customWidth="1"/>
    <col min="1793" max="1793" width="19.28515625" customWidth="1"/>
    <col min="1794" max="1794" width="26.85546875" customWidth="1"/>
    <col min="1798" max="1798" width="9.5703125" customWidth="1"/>
    <col min="1800" max="1800" width="10.5703125" bestFit="1" customWidth="1"/>
    <col min="1802" max="1802" width="9.7109375" customWidth="1"/>
    <col min="1803" max="1803" width="7.85546875" customWidth="1"/>
    <col min="1804" max="1804" width="9.28515625" bestFit="1" customWidth="1"/>
    <col min="1806" max="1806" width="8.5703125" customWidth="1"/>
    <col min="1811" max="1811" width="16.140625" customWidth="1"/>
    <col min="2049" max="2049" width="19.28515625" customWidth="1"/>
    <col min="2050" max="2050" width="26.85546875" customWidth="1"/>
    <col min="2054" max="2054" width="9.5703125" customWidth="1"/>
    <col min="2056" max="2056" width="10.5703125" bestFit="1" customWidth="1"/>
    <col min="2058" max="2058" width="9.7109375" customWidth="1"/>
    <col min="2059" max="2059" width="7.85546875" customWidth="1"/>
    <col min="2060" max="2060" width="9.28515625" bestFit="1" customWidth="1"/>
    <col min="2062" max="2062" width="8.5703125" customWidth="1"/>
    <col min="2067" max="2067" width="16.140625" customWidth="1"/>
    <col min="2305" max="2305" width="19.28515625" customWidth="1"/>
    <col min="2306" max="2306" width="26.85546875" customWidth="1"/>
    <col min="2310" max="2310" width="9.5703125" customWidth="1"/>
    <col min="2312" max="2312" width="10.5703125" bestFit="1" customWidth="1"/>
    <col min="2314" max="2314" width="9.7109375" customWidth="1"/>
    <col min="2315" max="2315" width="7.85546875" customWidth="1"/>
    <col min="2316" max="2316" width="9.28515625" bestFit="1" customWidth="1"/>
    <col min="2318" max="2318" width="8.5703125" customWidth="1"/>
    <col min="2323" max="2323" width="16.140625" customWidth="1"/>
    <col min="2561" max="2561" width="19.28515625" customWidth="1"/>
    <col min="2562" max="2562" width="26.85546875" customWidth="1"/>
    <col min="2566" max="2566" width="9.5703125" customWidth="1"/>
    <col min="2568" max="2568" width="10.5703125" bestFit="1" customWidth="1"/>
    <col min="2570" max="2570" width="9.7109375" customWidth="1"/>
    <col min="2571" max="2571" width="7.85546875" customWidth="1"/>
    <col min="2572" max="2572" width="9.28515625" bestFit="1" customWidth="1"/>
    <col min="2574" max="2574" width="8.5703125" customWidth="1"/>
    <col min="2579" max="2579" width="16.140625" customWidth="1"/>
    <col min="2817" max="2817" width="19.28515625" customWidth="1"/>
    <col min="2818" max="2818" width="26.85546875" customWidth="1"/>
    <col min="2822" max="2822" width="9.5703125" customWidth="1"/>
    <col min="2824" max="2824" width="10.5703125" bestFit="1" customWidth="1"/>
    <col min="2826" max="2826" width="9.7109375" customWidth="1"/>
    <col min="2827" max="2827" width="7.85546875" customWidth="1"/>
    <col min="2828" max="2828" width="9.28515625" bestFit="1" customWidth="1"/>
    <col min="2830" max="2830" width="8.5703125" customWidth="1"/>
    <col min="2835" max="2835" width="16.140625" customWidth="1"/>
    <col min="3073" max="3073" width="19.28515625" customWidth="1"/>
    <col min="3074" max="3074" width="26.85546875" customWidth="1"/>
    <col min="3078" max="3078" width="9.5703125" customWidth="1"/>
    <col min="3080" max="3080" width="10.5703125" bestFit="1" customWidth="1"/>
    <col min="3082" max="3082" width="9.7109375" customWidth="1"/>
    <col min="3083" max="3083" width="7.85546875" customWidth="1"/>
    <col min="3084" max="3084" width="9.28515625" bestFit="1" customWidth="1"/>
    <col min="3086" max="3086" width="8.5703125" customWidth="1"/>
    <col min="3091" max="3091" width="16.140625" customWidth="1"/>
    <col min="3329" max="3329" width="19.28515625" customWidth="1"/>
    <col min="3330" max="3330" width="26.85546875" customWidth="1"/>
    <col min="3334" max="3334" width="9.5703125" customWidth="1"/>
    <col min="3336" max="3336" width="10.5703125" bestFit="1" customWidth="1"/>
    <col min="3338" max="3338" width="9.7109375" customWidth="1"/>
    <col min="3339" max="3339" width="7.85546875" customWidth="1"/>
    <col min="3340" max="3340" width="9.28515625" bestFit="1" customWidth="1"/>
    <col min="3342" max="3342" width="8.5703125" customWidth="1"/>
    <col min="3347" max="3347" width="16.140625" customWidth="1"/>
    <col min="3585" max="3585" width="19.28515625" customWidth="1"/>
    <col min="3586" max="3586" width="26.85546875" customWidth="1"/>
    <col min="3590" max="3590" width="9.5703125" customWidth="1"/>
    <col min="3592" max="3592" width="10.5703125" bestFit="1" customWidth="1"/>
    <col min="3594" max="3594" width="9.7109375" customWidth="1"/>
    <col min="3595" max="3595" width="7.85546875" customWidth="1"/>
    <col min="3596" max="3596" width="9.28515625" bestFit="1" customWidth="1"/>
    <col min="3598" max="3598" width="8.5703125" customWidth="1"/>
    <col min="3603" max="3603" width="16.140625" customWidth="1"/>
    <col min="3841" max="3841" width="19.28515625" customWidth="1"/>
    <col min="3842" max="3842" width="26.85546875" customWidth="1"/>
    <col min="3846" max="3846" width="9.5703125" customWidth="1"/>
    <col min="3848" max="3848" width="10.5703125" bestFit="1" customWidth="1"/>
    <col min="3850" max="3850" width="9.7109375" customWidth="1"/>
    <col min="3851" max="3851" width="7.85546875" customWidth="1"/>
    <col min="3852" max="3852" width="9.28515625" bestFit="1" customWidth="1"/>
    <col min="3854" max="3854" width="8.5703125" customWidth="1"/>
    <col min="3859" max="3859" width="16.140625" customWidth="1"/>
    <col min="4097" max="4097" width="19.28515625" customWidth="1"/>
    <col min="4098" max="4098" width="26.85546875" customWidth="1"/>
    <col min="4102" max="4102" width="9.5703125" customWidth="1"/>
    <col min="4104" max="4104" width="10.5703125" bestFit="1" customWidth="1"/>
    <col min="4106" max="4106" width="9.7109375" customWidth="1"/>
    <col min="4107" max="4107" width="7.85546875" customWidth="1"/>
    <col min="4108" max="4108" width="9.28515625" bestFit="1" customWidth="1"/>
    <col min="4110" max="4110" width="8.5703125" customWidth="1"/>
    <col min="4115" max="4115" width="16.140625" customWidth="1"/>
    <col min="4353" max="4353" width="19.28515625" customWidth="1"/>
    <col min="4354" max="4354" width="26.85546875" customWidth="1"/>
    <col min="4358" max="4358" width="9.5703125" customWidth="1"/>
    <col min="4360" max="4360" width="10.5703125" bestFit="1" customWidth="1"/>
    <col min="4362" max="4362" width="9.7109375" customWidth="1"/>
    <col min="4363" max="4363" width="7.85546875" customWidth="1"/>
    <col min="4364" max="4364" width="9.28515625" bestFit="1" customWidth="1"/>
    <col min="4366" max="4366" width="8.5703125" customWidth="1"/>
    <col min="4371" max="4371" width="16.140625" customWidth="1"/>
    <col min="4609" max="4609" width="19.28515625" customWidth="1"/>
    <col min="4610" max="4610" width="26.85546875" customWidth="1"/>
    <col min="4614" max="4614" width="9.5703125" customWidth="1"/>
    <col min="4616" max="4616" width="10.5703125" bestFit="1" customWidth="1"/>
    <col min="4618" max="4618" width="9.7109375" customWidth="1"/>
    <col min="4619" max="4619" width="7.85546875" customWidth="1"/>
    <col min="4620" max="4620" width="9.28515625" bestFit="1" customWidth="1"/>
    <col min="4622" max="4622" width="8.5703125" customWidth="1"/>
    <col min="4627" max="4627" width="16.140625" customWidth="1"/>
    <col min="4865" max="4865" width="19.28515625" customWidth="1"/>
    <col min="4866" max="4866" width="26.85546875" customWidth="1"/>
    <col min="4870" max="4870" width="9.5703125" customWidth="1"/>
    <col min="4872" max="4872" width="10.5703125" bestFit="1" customWidth="1"/>
    <col min="4874" max="4874" width="9.7109375" customWidth="1"/>
    <col min="4875" max="4875" width="7.85546875" customWidth="1"/>
    <col min="4876" max="4876" width="9.28515625" bestFit="1" customWidth="1"/>
    <col min="4878" max="4878" width="8.5703125" customWidth="1"/>
    <col min="4883" max="4883" width="16.140625" customWidth="1"/>
    <col min="5121" max="5121" width="19.28515625" customWidth="1"/>
    <col min="5122" max="5122" width="26.85546875" customWidth="1"/>
    <col min="5126" max="5126" width="9.5703125" customWidth="1"/>
    <col min="5128" max="5128" width="10.5703125" bestFit="1" customWidth="1"/>
    <col min="5130" max="5130" width="9.7109375" customWidth="1"/>
    <col min="5131" max="5131" width="7.85546875" customWidth="1"/>
    <col min="5132" max="5132" width="9.28515625" bestFit="1" customWidth="1"/>
    <col min="5134" max="5134" width="8.5703125" customWidth="1"/>
    <col min="5139" max="5139" width="16.140625" customWidth="1"/>
    <col min="5377" max="5377" width="19.28515625" customWidth="1"/>
    <col min="5378" max="5378" width="26.85546875" customWidth="1"/>
    <col min="5382" max="5382" width="9.5703125" customWidth="1"/>
    <col min="5384" max="5384" width="10.5703125" bestFit="1" customWidth="1"/>
    <col min="5386" max="5386" width="9.7109375" customWidth="1"/>
    <col min="5387" max="5387" width="7.85546875" customWidth="1"/>
    <col min="5388" max="5388" width="9.28515625" bestFit="1" customWidth="1"/>
    <col min="5390" max="5390" width="8.5703125" customWidth="1"/>
    <col min="5395" max="5395" width="16.140625" customWidth="1"/>
    <col min="5633" max="5633" width="19.28515625" customWidth="1"/>
    <col min="5634" max="5634" width="26.85546875" customWidth="1"/>
    <col min="5638" max="5638" width="9.5703125" customWidth="1"/>
    <col min="5640" max="5640" width="10.5703125" bestFit="1" customWidth="1"/>
    <col min="5642" max="5642" width="9.7109375" customWidth="1"/>
    <col min="5643" max="5643" width="7.85546875" customWidth="1"/>
    <col min="5644" max="5644" width="9.28515625" bestFit="1" customWidth="1"/>
    <col min="5646" max="5646" width="8.5703125" customWidth="1"/>
    <col min="5651" max="5651" width="16.140625" customWidth="1"/>
    <col min="5889" max="5889" width="19.28515625" customWidth="1"/>
    <col min="5890" max="5890" width="26.85546875" customWidth="1"/>
    <col min="5894" max="5894" width="9.5703125" customWidth="1"/>
    <col min="5896" max="5896" width="10.5703125" bestFit="1" customWidth="1"/>
    <col min="5898" max="5898" width="9.7109375" customWidth="1"/>
    <col min="5899" max="5899" width="7.85546875" customWidth="1"/>
    <col min="5900" max="5900" width="9.28515625" bestFit="1" customWidth="1"/>
    <col min="5902" max="5902" width="8.5703125" customWidth="1"/>
    <col min="5907" max="5907" width="16.140625" customWidth="1"/>
    <col min="6145" max="6145" width="19.28515625" customWidth="1"/>
    <col min="6146" max="6146" width="26.85546875" customWidth="1"/>
    <col min="6150" max="6150" width="9.5703125" customWidth="1"/>
    <col min="6152" max="6152" width="10.5703125" bestFit="1" customWidth="1"/>
    <col min="6154" max="6154" width="9.7109375" customWidth="1"/>
    <col min="6155" max="6155" width="7.85546875" customWidth="1"/>
    <col min="6156" max="6156" width="9.28515625" bestFit="1" customWidth="1"/>
    <col min="6158" max="6158" width="8.5703125" customWidth="1"/>
    <col min="6163" max="6163" width="16.140625" customWidth="1"/>
    <col min="6401" max="6401" width="19.28515625" customWidth="1"/>
    <col min="6402" max="6402" width="26.85546875" customWidth="1"/>
    <col min="6406" max="6406" width="9.5703125" customWidth="1"/>
    <col min="6408" max="6408" width="10.5703125" bestFit="1" customWidth="1"/>
    <col min="6410" max="6410" width="9.7109375" customWidth="1"/>
    <col min="6411" max="6411" width="7.85546875" customWidth="1"/>
    <col min="6412" max="6412" width="9.28515625" bestFit="1" customWidth="1"/>
    <col min="6414" max="6414" width="8.5703125" customWidth="1"/>
    <col min="6419" max="6419" width="16.140625" customWidth="1"/>
    <col min="6657" max="6657" width="19.28515625" customWidth="1"/>
    <col min="6658" max="6658" width="26.85546875" customWidth="1"/>
    <col min="6662" max="6662" width="9.5703125" customWidth="1"/>
    <col min="6664" max="6664" width="10.5703125" bestFit="1" customWidth="1"/>
    <col min="6666" max="6666" width="9.7109375" customWidth="1"/>
    <col min="6667" max="6667" width="7.85546875" customWidth="1"/>
    <col min="6668" max="6668" width="9.28515625" bestFit="1" customWidth="1"/>
    <col min="6670" max="6670" width="8.5703125" customWidth="1"/>
    <col min="6675" max="6675" width="16.140625" customWidth="1"/>
    <col min="6913" max="6913" width="19.28515625" customWidth="1"/>
    <col min="6914" max="6914" width="26.85546875" customWidth="1"/>
    <col min="6918" max="6918" width="9.5703125" customWidth="1"/>
    <col min="6920" max="6920" width="10.5703125" bestFit="1" customWidth="1"/>
    <col min="6922" max="6922" width="9.7109375" customWidth="1"/>
    <col min="6923" max="6923" width="7.85546875" customWidth="1"/>
    <col min="6924" max="6924" width="9.28515625" bestFit="1" customWidth="1"/>
    <col min="6926" max="6926" width="8.5703125" customWidth="1"/>
    <col min="6931" max="6931" width="16.140625" customWidth="1"/>
    <col min="7169" max="7169" width="19.28515625" customWidth="1"/>
    <col min="7170" max="7170" width="26.85546875" customWidth="1"/>
    <col min="7174" max="7174" width="9.5703125" customWidth="1"/>
    <col min="7176" max="7176" width="10.5703125" bestFit="1" customWidth="1"/>
    <col min="7178" max="7178" width="9.7109375" customWidth="1"/>
    <col min="7179" max="7179" width="7.85546875" customWidth="1"/>
    <col min="7180" max="7180" width="9.28515625" bestFit="1" customWidth="1"/>
    <col min="7182" max="7182" width="8.5703125" customWidth="1"/>
    <col min="7187" max="7187" width="16.140625" customWidth="1"/>
    <col min="7425" max="7425" width="19.28515625" customWidth="1"/>
    <col min="7426" max="7426" width="26.85546875" customWidth="1"/>
    <col min="7430" max="7430" width="9.5703125" customWidth="1"/>
    <col min="7432" max="7432" width="10.5703125" bestFit="1" customWidth="1"/>
    <col min="7434" max="7434" width="9.7109375" customWidth="1"/>
    <col min="7435" max="7435" width="7.85546875" customWidth="1"/>
    <col min="7436" max="7436" width="9.28515625" bestFit="1" customWidth="1"/>
    <col min="7438" max="7438" width="8.5703125" customWidth="1"/>
    <col min="7443" max="7443" width="16.140625" customWidth="1"/>
    <col min="7681" max="7681" width="19.28515625" customWidth="1"/>
    <col min="7682" max="7682" width="26.85546875" customWidth="1"/>
    <col min="7686" max="7686" width="9.5703125" customWidth="1"/>
    <col min="7688" max="7688" width="10.5703125" bestFit="1" customWidth="1"/>
    <col min="7690" max="7690" width="9.7109375" customWidth="1"/>
    <col min="7691" max="7691" width="7.85546875" customWidth="1"/>
    <col min="7692" max="7692" width="9.28515625" bestFit="1" customWidth="1"/>
    <col min="7694" max="7694" width="8.5703125" customWidth="1"/>
    <col min="7699" max="7699" width="16.140625" customWidth="1"/>
    <col min="7937" max="7937" width="19.28515625" customWidth="1"/>
    <col min="7938" max="7938" width="26.85546875" customWidth="1"/>
    <col min="7942" max="7942" width="9.5703125" customWidth="1"/>
    <col min="7944" max="7944" width="10.5703125" bestFit="1" customWidth="1"/>
    <col min="7946" max="7946" width="9.7109375" customWidth="1"/>
    <col min="7947" max="7947" width="7.85546875" customWidth="1"/>
    <col min="7948" max="7948" width="9.28515625" bestFit="1" customWidth="1"/>
    <col min="7950" max="7950" width="8.5703125" customWidth="1"/>
    <col min="7955" max="7955" width="16.140625" customWidth="1"/>
    <col min="8193" max="8193" width="19.28515625" customWidth="1"/>
    <col min="8194" max="8194" width="26.85546875" customWidth="1"/>
    <col min="8198" max="8198" width="9.5703125" customWidth="1"/>
    <col min="8200" max="8200" width="10.5703125" bestFit="1" customWidth="1"/>
    <col min="8202" max="8202" width="9.7109375" customWidth="1"/>
    <col min="8203" max="8203" width="7.85546875" customWidth="1"/>
    <col min="8204" max="8204" width="9.28515625" bestFit="1" customWidth="1"/>
    <col min="8206" max="8206" width="8.5703125" customWidth="1"/>
    <col min="8211" max="8211" width="16.140625" customWidth="1"/>
    <col min="8449" max="8449" width="19.28515625" customWidth="1"/>
    <col min="8450" max="8450" width="26.85546875" customWidth="1"/>
    <col min="8454" max="8454" width="9.5703125" customWidth="1"/>
    <col min="8456" max="8456" width="10.5703125" bestFit="1" customWidth="1"/>
    <col min="8458" max="8458" width="9.7109375" customWidth="1"/>
    <col min="8459" max="8459" width="7.85546875" customWidth="1"/>
    <col min="8460" max="8460" width="9.28515625" bestFit="1" customWidth="1"/>
    <col min="8462" max="8462" width="8.5703125" customWidth="1"/>
    <col min="8467" max="8467" width="16.140625" customWidth="1"/>
    <col min="8705" max="8705" width="19.28515625" customWidth="1"/>
    <col min="8706" max="8706" width="26.85546875" customWidth="1"/>
    <col min="8710" max="8710" width="9.5703125" customWidth="1"/>
    <col min="8712" max="8712" width="10.5703125" bestFit="1" customWidth="1"/>
    <col min="8714" max="8714" width="9.7109375" customWidth="1"/>
    <col min="8715" max="8715" width="7.85546875" customWidth="1"/>
    <col min="8716" max="8716" width="9.28515625" bestFit="1" customWidth="1"/>
    <col min="8718" max="8718" width="8.5703125" customWidth="1"/>
    <col min="8723" max="8723" width="16.140625" customWidth="1"/>
    <col min="8961" max="8961" width="19.28515625" customWidth="1"/>
    <col min="8962" max="8962" width="26.85546875" customWidth="1"/>
    <col min="8966" max="8966" width="9.5703125" customWidth="1"/>
    <col min="8968" max="8968" width="10.5703125" bestFit="1" customWidth="1"/>
    <col min="8970" max="8970" width="9.7109375" customWidth="1"/>
    <col min="8971" max="8971" width="7.85546875" customWidth="1"/>
    <col min="8972" max="8972" width="9.28515625" bestFit="1" customWidth="1"/>
    <col min="8974" max="8974" width="8.5703125" customWidth="1"/>
    <col min="8979" max="8979" width="16.140625" customWidth="1"/>
    <col min="9217" max="9217" width="19.28515625" customWidth="1"/>
    <col min="9218" max="9218" width="26.85546875" customWidth="1"/>
    <col min="9222" max="9222" width="9.5703125" customWidth="1"/>
    <col min="9224" max="9224" width="10.5703125" bestFit="1" customWidth="1"/>
    <col min="9226" max="9226" width="9.7109375" customWidth="1"/>
    <col min="9227" max="9227" width="7.85546875" customWidth="1"/>
    <col min="9228" max="9228" width="9.28515625" bestFit="1" customWidth="1"/>
    <col min="9230" max="9230" width="8.5703125" customWidth="1"/>
    <col min="9235" max="9235" width="16.140625" customWidth="1"/>
    <col min="9473" max="9473" width="19.28515625" customWidth="1"/>
    <col min="9474" max="9474" width="26.85546875" customWidth="1"/>
    <col min="9478" max="9478" width="9.5703125" customWidth="1"/>
    <col min="9480" max="9480" width="10.5703125" bestFit="1" customWidth="1"/>
    <col min="9482" max="9482" width="9.7109375" customWidth="1"/>
    <col min="9483" max="9483" width="7.85546875" customWidth="1"/>
    <col min="9484" max="9484" width="9.28515625" bestFit="1" customWidth="1"/>
    <col min="9486" max="9486" width="8.5703125" customWidth="1"/>
    <col min="9491" max="9491" width="16.140625" customWidth="1"/>
    <col min="9729" max="9729" width="19.28515625" customWidth="1"/>
    <col min="9730" max="9730" width="26.85546875" customWidth="1"/>
    <col min="9734" max="9734" width="9.5703125" customWidth="1"/>
    <col min="9736" max="9736" width="10.5703125" bestFit="1" customWidth="1"/>
    <col min="9738" max="9738" width="9.7109375" customWidth="1"/>
    <col min="9739" max="9739" width="7.85546875" customWidth="1"/>
    <col min="9740" max="9740" width="9.28515625" bestFit="1" customWidth="1"/>
    <col min="9742" max="9742" width="8.5703125" customWidth="1"/>
    <col min="9747" max="9747" width="16.140625" customWidth="1"/>
    <col min="9985" max="9985" width="19.28515625" customWidth="1"/>
    <col min="9986" max="9986" width="26.85546875" customWidth="1"/>
    <col min="9990" max="9990" width="9.5703125" customWidth="1"/>
    <col min="9992" max="9992" width="10.5703125" bestFit="1" customWidth="1"/>
    <col min="9994" max="9994" width="9.7109375" customWidth="1"/>
    <col min="9995" max="9995" width="7.85546875" customWidth="1"/>
    <col min="9996" max="9996" width="9.28515625" bestFit="1" customWidth="1"/>
    <col min="9998" max="9998" width="8.5703125" customWidth="1"/>
    <col min="10003" max="10003" width="16.140625" customWidth="1"/>
    <col min="10241" max="10241" width="19.28515625" customWidth="1"/>
    <col min="10242" max="10242" width="26.85546875" customWidth="1"/>
    <col min="10246" max="10246" width="9.5703125" customWidth="1"/>
    <col min="10248" max="10248" width="10.5703125" bestFit="1" customWidth="1"/>
    <col min="10250" max="10250" width="9.7109375" customWidth="1"/>
    <col min="10251" max="10251" width="7.85546875" customWidth="1"/>
    <col min="10252" max="10252" width="9.28515625" bestFit="1" customWidth="1"/>
    <col min="10254" max="10254" width="8.5703125" customWidth="1"/>
    <col min="10259" max="10259" width="16.140625" customWidth="1"/>
    <col min="10497" max="10497" width="19.28515625" customWidth="1"/>
    <col min="10498" max="10498" width="26.85546875" customWidth="1"/>
    <col min="10502" max="10502" width="9.5703125" customWidth="1"/>
    <col min="10504" max="10504" width="10.5703125" bestFit="1" customWidth="1"/>
    <col min="10506" max="10506" width="9.7109375" customWidth="1"/>
    <col min="10507" max="10507" width="7.85546875" customWidth="1"/>
    <col min="10508" max="10508" width="9.28515625" bestFit="1" customWidth="1"/>
    <col min="10510" max="10510" width="8.5703125" customWidth="1"/>
    <col min="10515" max="10515" width="16.140625" customWidth="1"/>
    <col min="10753" max="10753" width="19.28515625" customWidth="1"/>
    <col min="10754" max="10754" width="26.85546875" customWidth="1"/>
    <col min="10758" max="10758" width="9.5703125" customWidth="1"/>
    <col min="10760" max="10760" width="10.5703125" bestFit="1" customWidth="1"/>
    <col min="10762" max="10762" width="9.7109375" customWidth="1"/>
    <col min="10763" max="10763" width="7.85546875" customWidth="1"/>
    <col min="10764" max="10764" width="9.28515625" bestFit="1" customWidth="1"/>
    <col min="10766" max="10766" width="8.5703125" customWidth="1"/>
    <col min="10771" max="10771" width="16.140625" customWidth="1"/>
    <col min="11009" max="11009" width="19.28515625" customWidth="1"/>
    <col min="11010" max="11010" width="26.85546875" customWidth="1"/>
    <col min="11014" max="11014" width="9.5703125" customWidth="1"/>
    <col min="11016" max="11016" width="10.5703125" bestFit="1" customWidth="1"/>
    <col min="11018" max="11018" width="9.7109375" customWidth="1"/>
    <col min="11019" max="11019" width="7.85546875" customWidth="1"/>
    <col min="11020" max="11020" width="9.28515625" bestFit="1" customWidth="1"/>
    <col min="11022" max="11022" width="8.5703125" customWidth="1"/>
    <col min="11027" max="11027" width="16.140625" customWidth="1"/>
    <col min="11265" max="11265" width="19.28515625" customWidth="1"/>
    <col min="11266" max="11266" width="26.85546875" customWidth="1"/>
    <col min="11270" max="11270" width="9.5703125" customWidth="1"/>
    <col min="11272" max="11272" width="10.5703125" bestFit="1" customWidth="1"/>
    <col min="11274" max="11274" width="9.7109375" customWidth="1"/>
    <col min="11275" max="11275" width="7.85546875" customWidth="1"/>
    <col min="11276" max="11276" width="9.28515625" bestFit="1" customWidth="1"/>
    <col min="11278" max="11278" width="8.5703125" customWidth="1"/>
    <col min="11283" max="11283" width="16.140625" customWidth="1"/>
    <col min="11521" max="11521" width="19.28515625" customWidth="1"/>
    <col min="11522" max="11522" width="26.85546875" customWidth="1"/>
    <col min="11526" max="11526" width="9.5703125" customWidth="1"/>
    <col min="11528" max="11528" width="10.5703125" bestFit="1" customWidth="1"/>
    <col min="11530" max="11530" width="9.7109375" customWidth="1"/>
    <col min="11531" max="11531" width="7.85546875" customWidth="1"/>
    <col min="11532" max="11532" width="9.28515625" bestFit="1" customWidth="1"/>
    <col min="11534" max="11534" width="8.5703125" customWidth="1"/>
    <col min="11539" max="11539" width="16.140625" customWidth="1"/>
    <col min="11777" max="11777" width="19.28515625" customWidth="1"/>
    <col min="11778" max="11778" width="26.85546875" customWidth="1"/>
    <col min="11782" max="11782" width="9.5703125" customWidth="1"/>
    <col min="11784" max="11784" width="10.5703125" bestFit="1" customWidth="1"/>
    <col min="11786" max="11786" width="9.7109375" customWidth="1"/>
    <col min="11787" max="11787" width="7.85546875" customWidth="1"/>
    <col min="11788" max="11788" width="9.28515625" bestFit="1" customWidth="1"/>
    <col min="11790" max="11790" width="8.5703125" customWidth="1"/>
    <col min="11795" max="11795" width="16.140625" customWidth="1"/>
    <col min="12033" max="12033" width="19.28515625" customWidth="1"/>
    <col min="12034" max="12034" width="26.85546875" customWidth="1"/>
    <col min="12038" max="12038" width="9.5703125" customWidth="1"/>
    <col min="12040" max="12040" width="10.5703125" bestFit="1" customWidth="1"/>
    <col min="12042" max="12042" width="9.7109375" customWidth="1"/>
    <col min="12043" max="12043" width="7.85546875" customWidth="1"/>
    <col min="12044" max="12044" width="9.28515625" bestFit="1" customWidth="1"/>
    <col min="12046" max="12046" width="8.5703125" customWidth="1"/>
    <col min="12051" max="12051" width="16.140625" customWidth="1"/>
    <col min="12289" max="12289" width="19.28515625" customWidth="1"/>
    <col min="12290" max="12290" width="26.85546875" customWidth="1"/>
    <col min="12294" max="12294" width="9.5703125" customWidth="1"/>
    <col min="12296" max="12296" width="10.5703125" bestFit="1" customWidth="1"/>
    <col min="12298" max="12298" width="9.7109375" customWidth="1"/>
    <col min="12299" max="12299" width="7.85546875" customWidth="1"/>
    <col min="12300" max="12300" width="9.28515625" bestFit="1" customWidth="1"/>
    <col min="12302" max="12302" width="8.5703125" customWidth="1"/>
    <col min="12307" max="12307" width="16.140625" customWidth="1"/>
    <col min="12545" max="12545" width="19.28515625" customWidth="1"/>
    <col min="12546" max="12546" width="26.85546875" customWidth="1"/>
    <col min="12550" max="12550" width="9.5703125" customWidth="1"/>
    <col min="12552" max="12552" width="10.5703125" bestFit="1" customWidth="1"/>
    <col min="12554" max="12554" width="9.7109375" customWidth="1"/>
    <col min="12555" max="12555" width="7.85546875" customWidth="1"/>
    <col min="12556" max="12556" width="9.28515625" bestFit="1" customWidth="1"/>
    <col min="12558" max="12558" width="8.5703125" customWidth="1"/>
    <col min="12563" max="12563" width="16.140625" customWidth="1"/>
    <col min="12801" max="12801" width="19.28515625" customWidth="1"/>
    <col min="12802" max="12802" width="26.85546875" customWidth="1"/>
    <col min="12806" max="12806" width="9.5703125" customWidth="1"/>
    <col min="12808" max="12808" width="10.5703125" bestFit="1" customWidth="1"/>
    <col min="12810" max="12810" width="9.7109375" customWidth="1"/>
    <col min="12811" max="12811" width="7.85546875" customWidth="1"/>
    <col min="12812" max="12812" width="9.28515625" bestFit="1" customWidth="1"/>
    <col min="12814" max="12814" width="8.5703125" customWidth="1"/>
    <col min="12819" max="12819" width="16.140625" customWidth="1"/>
    <col min="13057" max="13057" width="19.28515625" customWidth="1"/>
    <col min="13058" max="13058" width="26.85546875" customWidth="1"/>
    <col min="13062" max="13062" width="9.5703125" customWidth="1"/>
    <col min="13064" max="13064" width="10.5703125" bestFit="1" customWidth="1"/>
    <col min="13066" max="13066" width="9.7109375" customWidth="1"/>
    <col min="13067" max="13067" width="7.85546875" customWidth="1"/>
    <col min="13068" max="13068" width="9.28515625" bestFit="1" customWidth="1"/>
    <col min="13070" max="13070" width="8.5703125" customWidth="1"/>
    <col min="13075" max="13075" width="16.140625" customWidth="1"/>
    <col min="13313" max="13313" width="19.28515625" customWidth="1"/>
    <col min="13314" max="13314" width="26.85546875" customWidth="1"/>
    <col min="13318" max="13318" width="9.5703125" customWidth="1"/>
    <col min="13320" max="13320" width="10.5703125" bestFit="1" customWidth="1"/>
    <col min="13322" max="13322" width="9.7109375" customWidth="1"/>
    <col min="13323" max="13323" width="7.85546875" customWidth="1"/>
    <col min="13324" max="13324" width="9.28515625" bestFit="1" customWidth="1"/>
    <col min="13326" max="13326" width="8.5703125" customWidth="1"/>
    <col min="13331" max="13331" width="16.140625" customWidth="1"/>
    <col min="13569" max="13569" width="19.28515625" customWidth="1"/>
    <col min="13570" max="13570" width="26.85546875" customWidth="1"/>
    <col min="13574" max="13574" width="9.5703125" customWidth="1"/>
    <col min="13576" max="13576" width="10.5703125" bestFit="1" customWidth="1"/>
    <col min="13578" max="13578" width="9.7109375" customWidth="1"/>
    <col min="13579" max="13579" width="7.85546875" customWidth="1"/>
    <col min="13580" max="13580" width="9.28515625" bestFit="1" customWidth="1"/>
    <col min="13582" max="13582" width="8.5703125" customWidth="1"/>
    <col min="13587" max="13587" width="16.140625" customWidth="1"/>
    <col min="13825" max="13825" width="19.28515625" customWidth="1"/>
    <col min="13826" max="13826" width="26.85546875" customWidth="1"/>
    <col min="13830" max="13830" width="9.5703125" customWidth="1"/>
    <col min="13832" max="13832" width="10.5703125" bestFit="1" customWidth="1"/>
    <col min="13834" max="13834" width="9.7109375" customWidth="1"/>
    <col min="13835" max="13835" width="7.85546875" customWidth="1"/>
    <col min="13836" max="13836" width="9.28515625" bestFit="1" customWidth="1"/>
    <col min="13838" max="13838" width="8.5703125" customWidth="1"/>
    <col min="13843" max="13843" width="16.140625" customWidth="1"/>
    <col min="14081" max="14081" width="19.28515625" customWidth="1"/>
    <col min="14082" max="14082" width="26.85546875" customWidth="1"/>
    <col min="14086" max="14086" width="9.5703125" customWidth="1"/>
    <col min="14088" max="14088" width="10.5703125" bestFit="1" customWidth="1"/>
    <col min="14090" max="14090" width="9.7109375" customWidth="1"/>
    <col min="14091" max="14091" width="7.85546875" customWidth="1"/>
    <col min="14092" max="14092" width="9.28515625" bestFit="1" customWidth="1"/>
    <col min="14094" max="14094" width="8.5703125" customWidth="1"/>
    <col min="14099" max="14099" width="16.140625" customWidth="1"/>
    <col min="14337" max="14337" width="19.28515625" customWidth="1"/>
    <col min="14338" max="14338" width="26.85546875" customWidth="1"/>
    <col min="14342" max="14342" width="9.5703125" customWidth="1"/>
    <col min="14344" max="14344" width="10.5703125" bestFit="1" customWidth="1"/>
    <col min="14346" max="14346" width="9.7109375" customWidth="1"/>
    <col min="14347" max="14347" width="7.85546875" customWidth="1"/>
    <col min="14348" max="14348" width="9.28515625" bestFit="1" customWidth="1"/>
    <col min="14350" max="14350" width="8.5703125" customWidth="1"/>
    <col min="14355" max="14355" width="16.140625" customWidth="1"/>
    <col min="14593" max="14593" width="19.28515625" customWidth="1"/>
    <col min="14594" max="14594" width="26.85546875" customWidth="1"/>
    <col min="14598" max="14598" width="9.5703125" customWidth="1"/>
    <col min="14600" max="14600" width="10.5703125" bestFit="1" customWidth="1"/>
    <col min="14602" max="14602" width="9.7109375" customWidth="1"/>
    <col min="14603" max="14603" width="7.85546875" customWidth="1"/>
    <col min="14604" max="14604" width="9.28515625" bestFit="1" customWidth="1"/>
    <col min="14606" max="14606" width="8.5703125" customWidth="1"/>
    <col min="14611" max="14611" width="16.140625" customWidth="1"/>
    <col min="14849" max="14849" width="19.28515625" customWidth="1"/>
    <col min="14850" max="14850" width="26.85546875" customWidth="1"/>
    <col min="14854" max="14854" width="9.5703125" customWidth="1"/>
    <col min="14856" max="14856" width="10.5703125" bestFit="1" customWidth="1"/>
    <col min="14858" max="14858" width="9.7109375" customWidth="1"/>
    <col min="14859" max="14859" width="7.85546875" customWidth="1"/>
    <col min="14860" max="14860" width="9.28515625" bestFit="1" customWidth="1"/>
    <col min="14862" max="14862" width="8.5703125" customWidth="1"/>
    <col min="14867" max="14867" width="16.140625" customWidth="1"/>
    <col min="15105" max="15105" width="19.28515625" customWidth="1"/>
    <col min="15106" max="15106" width="26.85546875" customWidth="1"/>
    <col min="15110" max="15110" width="9.5703125" customWidth="1"/>
    <col min="15112" max="15112" width="10.5703125" bestFit="1" customWidth="1"/>
    <col min="15114" max="15114" width="9.7109375" customWidth="1"/>
    <col min="15115" max="15115" width="7.85546875" customWidth="1"/>
    <col min="15116" max="15116" width="9.28515625" bestFit="1" customWidth="1"/>
    <col min="15118" max="15118" width="8.5703125" customWidth="1"/>
    <col min="15123" max="15123" width="16.140625" customWidth="1"/>
    <col min="15361" max="15361" width="19.28515625" customWidth="1"/>
    <col min="15362" max="15362" width="26.85546875" customWidth="1"/>
    <col min="15366" max="15366" width="9.5703125" customWidth="1"/>
    <col min="15368" max="15368" width="10.5703125" bestFit="1" customWidth="1"/>
    <col min="15370" max="15370" width="9.7109375" customWidth="1"/>
    <col min="15371" max="15371" width="7.85546875" customWidth="1"/>
    <col min="15372" max="15372" width="9.28515625" bestFit="1" customWidth="1"/>
    <col min="15374" max="15374" width="8.5703125" customWidth="1"/>
    <col min="15379" max="15379" width="16.140625" customWidth="1"/>
    <col min="15617" max="15617" width="19.28515625" customWidth="1"/>
    <col min="15618" max="15618" width="26.85546875" customWidth="1"/>
    <col min="15622" max="15622" width="9.5703125" customWidth="1"/>
    <col min="15624" max="15624" width="10.5703125" bestFit="1" customWidth="1"/>
    <col min="15626" max="15626" width="9.7109375" customWidth="1"/>
    <col min="15627" max="15627" width="7.85546875" customWidth="1"/>
    <col min="15628" max="15628" width="9.28515625" bestFit="1" customWidth="1"/>
    <col min="15630" max="15630" width="8.5703125" customWidth="1"/>
    <col min="15635" max="15635" width="16.140625" customWidth="1"/>
    <col min="15873" max="15873" width="19.28515625" customWidth="1"/>
    <col min="15874" max="15874" width="26.85546875" customWidth="1"/>
    <col min="15878" max="15878" width="9.5703125" customWidth="1"/>
    <col min="15880" max="15880" width="10.5703125" bestFit="1" customWidth="1"/>
    <col min="15882" max="15882" width="9.7109375" customWidth="1"/>
    <col min="15883" max="15883" width="7.85546875" customWidth="1"/>
    <col min="15884" max="15884" width="9.28515625" bestFit="1" customWidth="1"/>
    <col min="15886" max="15886" width="8.5703125" customWidth="1"/>
    <col min="15891" max="15891" width="16.140625" customWidth="1"/>
    <col min="16129" max="16129" width="19.28515625" customWidth="1"/>
    <col min="16130" max="16130" width="26.85546875" customWidth="1"/>
    <col min="16134" max="16134" width="9.5703125" customWidth="1"/>
    <col min="16136" max="16136" width="10.5703125" bestFit="1" customWidth="1"/>
    <col min="16138" max="16138" width="9.7109375" customWidth="1"/>
    <col min="16139" max="16139" width="7.85546875" customWidth="1"/>
    <col min="16140" max="16140" width="9.28515625" bestFit="1" customWidth="1"/>
    <col min="16142" max="16142" width="8.5703125" customWidth="1"/>
    <col min="16147" max="16147" width="16.140625" customWidth="1"/>
  </cols>
  <sheetData>
    <row r="1" spans="1:24">
      <c r="A1" s="193"/>
      <c r="B1" s="194"/>
      <c r="C1" s="194"/>
      <c r="D1" s="194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4" ht="15" customHeight="1" thickBot="1">
      <c r="A2" s="55" t="s">
        <v>64</v>
      </c>
      <c r="B2" s="590">
        <f>U4</f>
        <v>0</v>
      </c>
      <c r="C2" s="590"/>
      <c r="D2" s="590"/>
      <c r="F2" s="195"/>
      <c r="G2" s="196"/>
      <c r="H2" s="196"/>
      <c r="I2" s="196"/>
      <c r="J2" s="196"/>
      <c r="K2" s="196"/>
      <c r="L2" s="196"/>
      <c r="M2" s="1"/>
      <c r="N2" s="1"/>
      <c r="O2" s="1"/>
      <c r="P2" s="1"/>
    </row>
    <row r="3" spans="1:24" ht="26.25" customHeight="1" thickBot="1">
      <c r="A3" s="55" t="s">
        <v>145</v>
      </c>
      <c r="B3" s="218" t="str">
        <f>U5</f>
        <v>ŞOFÖR</v>
      </c>
      <c r="C3" s="594">
        <f>W5</f>
        <v>0</v>
      </c>
      <c r="D3" s="595"/>
      <c r="E3" s="197"/>
      <c r="F3" s="195"/>
      <c r="G3" s="196"/>
      <c r="H3" s="196"/>
      <c r="I3" s="196"/>
      <c r="J3" s="196"/>
      <c r="K3" s="196"/>
      <c r="L3" s="196"/>
      <c r="M3" s="1"/>
      <c r="N3" s="1"/>
      <c r="O3" s="1"/>
      <c r="P3" s="1"/>
    </row>
    <row r="4" spans="1:24" ht="39" thickBot="1">
      <c r="A4" s="55" t="s">
        <v>6</v>
      </c>
      <c r="B4" s="618" t="str">
        <f>U6&amp;"/"&amp;V6</f>
        <v>1/2</v>
      </c>
      <c r="C4" s="619"/>
      <c r="D4" s="620"/>
      <c r="E4" s="621" t="s">
        <v>65</v>
      </c>
      <c r="F4" s="591"/>
      <c r="G4" s="591"/>
      <c r="H4" s="591"/>
      <c r="I4" s="591"/>
      <c r="J4" s="591"/>
      <c r="K4" s="591"/>
      <c r="L4" s="622"/>
      <c r="M4" s="182" t="s">
        <v>67</v>
      </c>
      <c r="N4" s="506" t="s">
        <v>160</v>
      </c>
      <c r="O4" s="506"/>
      <c r="P4" s="506"/>
      <c r="S4" s="198"/>
      <c r="T4" s="360" t="s">
        <v>39</v>
      </c>
      <c r="U4" s="470"/>
      <c r="V4" s="471"/>
      <c r="W4" s="4"/>
      <c r="X4" s="1"/>
    </row>
    <row r="5" spans="1:24" ht="24.75" thickBot="1">
      <c r="A5" s="57" t="s">
        <v>10</v>
      </c>
      <c r="B5" s="596">
        <f>W6</f>
        <v>39.85</v>
      </c>
      <c r="C5" s="596"/>
      <c r="D5" s="596"/>
      <c r="E5" s="623"/>
      <c r="F5" s="624"/>
      <c r="G5" s="624"/>
      <c r="H5" s="624"/>
      <c r="I5" s="624"/>
      <c r="J5" s="624"/>
      <c r="K5" s="624"/>
      <c r="L5" s="625"/>
      <c r="M5" s="186" t="s">
        <v>68</v>
      </c>
      <c r="N5" s="58">
        <f ca="1">TODAY()</f>
        <v>44117</v>
      </c>
      <c r="O5" s="597">
        <f ca="1">TODAY()</f>
        <v>44117</v>
      </c>
      <c r="P5" s="598"/>
      <c r="T5" s="361" t="s">
        <v>9</v>
      </c>
      <c r="U5" s="435" t="s">
        <v>146</v>
      </c>
      <c r="V5" s="419"/>
      <c r="W5" s="640"/>
      <c r="X5" s="641"/>
    </row>
    <row r="6" spans="1:24" ht="15" customHeight="1" thickBot="1">
      <c r="A6" s="581" t="s">
        <v>69</v>
      </c>
      <c r="B6" s="581" t="s">
        <v>70</v>
      </c>
      <c r="C6" s="581" t="s">
        <v>71</v>
      </c>
      <c r="D6" s="581"/>
      <c r="E6" s="588" t="s">
        <v>16</v>
      </c>
      <c r="F6" s="581"/>
      <c r="G6" s="581"/>
      <c r="H6" s="581"/>
      <c r="I6" s="581" t="s">
        <v>72</v>
      </c>
      <c r="J6" s="581"/>
      <c r="K6" s="581"/>
      <c r="L6" s="589"/>
      <c r="M6" s="581" t="s">
        <v>73</v>
      </c>
      <c r="N6" s="581"/>
      <c r="O6" s="581" t="s">
        <v>74</v>
      </c>
      <c r="P6" s="581"/>
      <c r="T6" s="362" t="s">
        <v>12</v>
      </c>
      <c r="U6" s="314">
        <v>1</v>
      </c>
      <c r="V6" s="315">
        <v>2</v>
      </c>
      <c r="W6" s="445">
        <f>IF(AND(X7=2019,U6&lt;=4,U7&gt;2999),U20,IF(AND(X7=2019,U6&lt;2999,U6&lt;=4),U21,IF(AND(X7=2019,U6&gt;=5,U7&lt;2999),U22,IF(AND(X7=2018,U6&lt;=4,U7&gt;2999),V20,IF(AND(X7=2018,U6&lt;2999,U6&lt;=4),V21,IF(AND(X7=2018,U6&gt;=5,U7&lt;2999),V22,0))))))</f>
        <v>39.85</v>
      </c>
      <c r="X6" s="446"/>
    </row>
    <row r="7" spans="1:24" ht="24.75" thickBot="1">
      <c r="A7" s="581"/>
      <c r="B7" s="581"/>
      <c r="C7" s="581" t="s">
        <v>75</v>
      </c>
      <c r="D7" s="581" t="s">
        <v>76</v>
      </c>
      <c r="E7" s="581" t="s">
        <v>22</v>
      </c>
      <c r="F7" s="582" t="s">
        <v>77</v>
      </c>
      <c r="G7" s="184" t="s">
        <v>78</v>
      </c>
      <c r="H7" s="184" t="s">
        <v>79</v>
      </c>
      <c r="I7" s="581" t="s">
        <v>80</v>
      </c>
      <c r="J7" s="582" t="s">
        <v>81</v>
      </c>
      <c r="K7" s="582" t="s">
        <v>82</v>
      </c>
      <c r="L7" s="184" t="s">
        <v>79</v>
      </c>
      <c r="M7" s="581" t="s">
        <v>84</v>
      </c>
      <c r="N7" s="184" t="s">
        <v>85</v>
      </c>
      <c r="O7" s="581"/>
      <c r="P7" s="581"/>
      <c r="T7" s="363" t="s">
        <v>20</v>
      </c>
      <c r="U7" s="316"/>
      <c r="V7" s="414"/>
      <c r="W7" s="415"/>
      <c r="X7" s="317">
        <v>2019</v>
      </c>
    </row>
    <row r="8" spans="1:24" ht="24.75" thickBot="1">
      <c r="A8" s="582"/>
      <c r="B8" s="582"/>
      <c r="C8" s="582"/>
      <c r="D8" s="582"/>
      <c r="E8" s="582"/>
      <c r="F8" s="585"/>
      <c r="G8" s="185" t="s">
        <v>86</v>
      </c>
      <c r="H8" s="185" t="s">
        <v>86</v>
      </c>
      <c r="I8" s="582"/>
      <c r="J8" s="585"/>
      <c r="K8" s="585"/>
      <c r="L8" s="185" t="s">
        <v>86</v>
      </c>
      <c r="M8" s="582"/>
      <c r="N8" s="185" t="s">
        <v>87</v>
      </c>
      <c r="O8" s="582" t="s">
        <v>87</v>
      </c>
      <c r="P8" s="582"/>
      <c r="T8" s="364" t="s">
        <v>27</v>
      </c>
      <c r="U8" s="642" t="s">
        <v>160</v>
      </c>
      <c r="V8" s="643"/>
      <c r="W8" s="644"/>
      <c r="X8" s="334"/>
    </row>
    <row r="9" spans="1:24" ht="14.25" customHeight="1">
      <c r="A9" s="199"/>
      <c r="B9" s="200"/>
      <c r="C9" s="201"/>
      <c r="D9" s="202"/>
      <c r="E9" s="606"/>
      <c r="F9" s="203">
        <v>1</v>
      </c>
      <c r="G9" s="608">
        <f>ROUND(($B$5*E9),2)</f>
        <v>0</v>
      </c>
      <c r="H9" s="628">
        <f>G9</f>
        <v>0</v>
      </c>
      <c r="I9" s="630" t="s">
        <v>88</v>
      </c>
      <c r="J9" s="204"/>
      <c r="K9" s="204"/>
      <c r="L9" s="632">
        <f>SUM(J9:J10,K9:K10)</f>
        <v>0</v>
      </c>
      <c r="M9" s="630"/>
      <c r="N9" s="626"/>
      <c r="O9" s="604">
        <f>SUM(L9+H9)</f>
        <v>0</v>
      </c>
      <c r="P9" s="604"/>
    </row>
    <row r="10" spans="1:24" ht="14.25" customHeight="1">
      <c r="A10" s="205"/>
      <c r="B10" s="206"/>
      <c r="C10" s="207"/>
      <c r="D10" s="208"/>
      <c r="E10" s="607"/>
      <c r="F10" s="203">
        <v>3</v>
      </c>
      <c r="G10" s="609"/>
      <c r="H10" s="629"/>
      <c r="I10" s="631"/>
      <c r="J10" s="209"/>
      <c r="K10" s="209"/>
      <c r="L10" s="633"/>
      <c r="M10" s="631"/>
      <c r="N10" s="627"/>
      <c r="O10" s="605"/>
      <c r="P10" s="605"/>
    </row>
    <row r="11" spans="1:24" ht="14.25" customHeight="1">
      <c r="A11" s="61"/>
      <c r="B11" s="62"/>
      <c r="C11" s="63"/>
      <c r="D11" s="64"/>
      <c r="E11" s="606"/>
      <c r="F11" s="210">
        <v>1</v>
      </c>
      <c r="G11" s="608">
        <f t="shared" ref="G11" si="0">ROUND(($B$5*E11),2)</f>
        <v>0</v>
      </c>
      <c r="H11" s="551">
        <f>G11</f>
        <v>0</v>
      </c>
      <c r="I11" s="553" t="s">
        <v>88</v>
      </c>
      <c r="J11" s="187"/>
      <c r="K11" s="187"/>
      <c r="L11" s="610">
        <f>SUM(J11:J12,K11:K12)</f>
        <v>0</v>
      </c>
      <c r="M11" s="553"/>
      <c r="N11" s="541"/>
      <c r="O11" s="604">
        <f t="shared" ref="O11" si="1">SUM(L11+H11)</f>
        <v>0</v>
      </c>
      <c r="P11" s="604"/>
    </row>
    <row r="12" spans="1:24" ht="14.25" customHeight="1">
      <c r="A12" s="68"/>
      <c r="B12" s="69"/>
      <c r="C12" s="70"/>
      <c r="D12" s="71"/>
      <c r="E12" s="607"/>
      <c r="F12" s="210">
        <v>3</v>
      </c>
      <c r="G12" s="609"/>
      <c r="H12" s="552"/>
      <c r="I12" s="559"/>
      <c r="J12" s="188"/>
      <c r="K12" s="188"/>
      <c r="L12" s="611"/>
      <c r="M12" s="559"/>
      <c r="N12" s="561"/>
      <c r="O12" s="605"/>
      <c r="P12" s="605"/>
    </row>
    <row r="13" spans="1:24" ht="14.25" customHeight="1">
      <c r="A13" s="199"/>
      <c r="B13" s="200"/>
      <c r="C13" s="201"/>
      <c r="D13" s="202"/>
      <c r="E13" s="606"/>
      <c r="F13" s="203">
        <v>1</v>
      </c>
      <c r="G13" s="608">
        <f t="shared" ref="G13" si="2">ROUND(($B$5*E13),2)</f>
        <v>0</v>
      </c>
      <c r="H13" s="628">
        <f>G13</f>
        <v>0</v>
      </c>
      <c r="I13" s="630" t="s">
        <v>88</v>
      </c>
      <c r="J13" s="204"/>
      <c r="K13" s="204"/>
      <c r="L13" s="632">
        <f>SUM(J13:J14,K13:K14)</f>
        <v>0</v>
      </c>
      <c r="M13" s="630"/>
      <c r="N13" s="626"/>
      <c r="O13" s="604">
        <f t="shared" ref="O13" si="3">SUM(L13+H13)</f>
        <v>0</v>
      </c>
      <c r="P13" s="604"/>
    </row>
    <row r="14" spans="1:24" ht="14.25" customHeight="1">
      <c r="A14" s="205"/>
      <c r="B14" s="206"/>
      <c r="C14" s="207"/>
      <c r="D14" s="208"/>
      <c r="E14" s="607"/>
      <c r="F14" s="203">
        <v>3</v>
      </c>
      <c r="G14" s="609"/>
      <c r="H14" s="629"/>
      <c r="I14" s="631"/>
      <c r="J14" s="209"/>
      <c r="K14" s="209"/>
      <c r="L14" s="633"/>
      <c r="M14" s="631"/>
      <c r="N14" s="627"/>
      <c r="O14" s="605"/>
      <c r="P14" s="605"/>
    </row>
    <row r="15" spans="1:24" ht="14.25" customHeight="1">
      <c r="A15" s="61"/>
      <c r="B15" s="62"/>
      <c r="C15" s="63"/>
      <c r="D15" s="64"/>
      <c r="E15" s="606"/>
      <c r="F15" s="210">
        <v>1</v>
      </c>
      <c r="G15" s="608">
        <f t="shared" ref="G15" si="4">ROUND(($B$5*E15),2)</f>
        <v>0</v>
      </c>
      <c r="H15" s="551">
        <f>G15</f>
        <v>0</v>
      </c>
      <c r="I15" s="553" t="s">
        <v>88</v>
      </c>
      <c r="J15" s="187"/>
      <c r="K15" s="187"/>
      <c r="L15" s="610">
        <f>SUM(J15:J16,K15:K16)</f>
        <v>0</v>
      </c>
      <c r="M15" s="553"/>
      <c r="N15" s="541"/>
      <c r="O15" s="604">
        <f t="shared" ref="O15" si="5">SUM(L15+H15)</f>
        <v>0</v>
      </c>
      <c r="P15" s="604"/>
    </row>
    <row r="16" spans="1:24" ht="14.25" customHeight="1">
      <c r="A16" s="68"/>
      <c r="B16" s="69"/>
      <c r="C16" s="70"/>
      <c r="D16" s="71"/>
      <c r="E16" s="607"/>
      <c r="F16" s="210">
        <v>3</v>
      </c>
      <c r="G16" s="609"/>
      <c r="H16" s="552"/>
      <c r="I16" s="559"/>
      <c r="J16" s="188"/>
      <c r="K16" s="188"/>
      <c r="L16" s="611"/>
      <c r="M16" s="559"/>
      <c r="N16" s="561"/>
      <c r="O16" s="605"/>
      <c r="P16" s="605"/>
    </row>
    <row r="17" spans="1:22" ht="14.25" customHeight="1">
      <c r="A17" s="199"/>
      <c r="B17" s="200"/>
      <c r="C17" s="201"/>
      <c r="D17" s="202"/>
      <c r="E17" s="606"/>
      <c r="F17" s="203">
        <v>1</v>
      </c>
      <c r="G17" s="608">
        <f t="shared" ref="G17" si="6">ROUND(($B$5*E17),2)</f>
        <v>0</v>
      </c>
      <c r="H17" s="628">
        <f>G17</f>
        <v>0</v>
      </c>
      <c r="I17" s="630" t="s">
        <v>88</v>
      </c>
      <c r="J17" s="204"/>
      <c r="K17" s="204"/>
      <c r="L17" s="632">
        <f>SUM(J17:J18,K17:K18)</f>
        <v>0</v>
      </c>
      <c r="M17" s="630"/>
      <c r="N17" s="626"/>
      <c r="O17" s="604">
        <f t="shared" ref="O17" si="7">SUM(L17+H17)</f>
        <v>0</v>
      </c>
      <c r="P17" s="604"/>
    </row>
    <row r="18" spans="1:22" ht="14.25" customHeight="1" thickBot="1">
      <c r="A18" s="205"/>
      <c r="B18" s="206"/>
      <c r="C18" s="207"/>
      <c r="D18" s="208"/>
      <c r="E18" s="607"/>
      <c r="F18" s="203">
        <v>3</v>
      </c>
      <c r="G18" s="609"/>
      <c r="H18" s="629"/>
      <c r="I18" s="631"/>
      <c r="J18" s="209"/>
      <c r="K18" s="209"/>
      <c r="L18" s="633"/>
      <c r="M18" s="631"/>
      <c r="N18" s="627"/>
      <c r="O18" s="605"/>
      <c r="P18" s="605"/>
    </row>
    <row r="19" spans="1:22" ht="14.25" customHeight="1" thickBot="1">
      <c r="A19" s="61"/>
      <c r="B19" s="62"/>
      <c r="C19" s="63"/>
      <c r="D19" s="64"/>
      <c r="E19" s="606"/>
      <c r="F19" s="210">
        <v>1</v>
      </c>
      <c r="G19" s="608">
        <f t="shared" ref="G19" si="8">ROUND(($B$5*E19),2)</f>
        <v>0</v>
      </c>
      <c r="H19" s="551">
        <f>G19</f>
        <v>0</v>
      </c>
      <c r="I19" s="553" t="s">
        <v>88</v>
      </c>
      <c r="J19" s="187"/>
      <c r="K19" s="187"/>
      <c r="L19" s="610">
        <f>SUM(J19:J20,K19:K20)</f>
        <v>0</v>
      </c>
      <c r="M19" s="553"/>
      <c r="N19" s="541"/>
      <c r="O19" s="604">
        <f t="shared" ref="O19" si="9">SUM(L19+H19)</f>
        <v>0</v>
      </c>
      <c r="P19" s="604"/>
      <c r="T19" s="310"/>
      <c r="U19" s="311">
        <v>2019</v>
      </c>
      <c r="V19" s="312">
        <v>2018</v>
      </c>
    </row>
    <row r="20" spans="1:22" ht="14.25" customHeight="1" thickBot="1">
      <c r="A20" s="68"/>
      <c r="B20" s="211"/>
      <c r="C20" s="70"/>
      <c r="D20" s="71"/>
      <c r="E20" s="607"/>
      <c r="F20" s="210">
        <v>3</v>
      </c>
      <c r="G20" s="609"/>
      <c r="H20" s="552"/>
      <c r="I20" s="559"/>
      <c r="J20" s="188"/>
      <c r="K20" s="188"/>
      <c r="L20" s="611"/>
      <c r="M20" s="559"/>
      <c r="N20" s="561"/>
      <c r="O20" s="605"/>
      <c r="P20" s="605"/>
      <c r="T20" s="365" t="s">
        <v>54</v>
      </c>
      <c r="U20" s="366">
        <v>45.2</v>
      </c>
      <c r="V20" s="367">
        <v>45.2</v>
      </c>
    </row>
    <row r="21" spans="1:22" ht="14.25" customHeight="1" thickBot="1">
      <c r="A21" s="199"/>
      <c r="B21" s="200"/>
      <c r="C21" s="201"/>
      <c r="D21" s="202"/>
      <c r="E21" s="606"/>
      <c r="F21" s="203">
        <v>1</v>
      </c>
      <c r="G21" s="608">
        <f t="shared" ref="G21" si="10">ROUND(($B$5*E21),2)</f>
        <v>0</v>
      </c>
      <c r="H21" s="628">
        <f>G21</f>
        <v>0</v>
      </c>
      <c r="I21" s="630" t="s">
        <v>88</v>
      </c>
      <c r="J21" s="204"/>
      <c r="K21" s="204"/>
      <c r="L21" s="632">
        <f>SUM(J21:J22,K21:K22)</f>
        <v>0</v>
      </c>
      <c r="M21" s="630"/>
      <c r="N21" s="626"/>
      <c r="O21" s="604">
        <f t="shared" ref="O21" si="11">SUM(L21+H21)</f>
        <v>0</v>
      </c>
      <c r="P21" s="604"/>
      <c r="T21" s="368" t="s">
        <v>55</v>
      </c>
      <c r="U21" s="369">
        <v>39.85</v>
      </c>
      <c r="V21" s="367">
        <v>39.85</v>
      </c>
    </row>
    <row r="22" spans="1:22" ht="14.25" customHeight="1" thickBot="1">
      <c r="A22" s="205"/>
      <c r="B22" s="206"/>
      <c r="C22" s="207"/>
      <c r="D22" s="208"/>
      <c r="E22" s="607"/>
      <c r="F22" s="203">
        <v>3</v>
      </c>
      <c r="G22" s="609"/>
      <c r="H22" s="629"/>
      <c r="I22" s="631"/>
      <c r="J22" s="209"/>
      <c r="K22" s="209"/>
      <c r="L22" s="633"/>
      <c r="M22" s="631"/>
      <c r="N22" s="627"/>
      <c r="O22" s="605"/>
      <c r="P22" s="605"/>
      <c r="T22" s="370" t="s">
        <v>57</v>
      </c>
      <c r="U22" s="369">
        <v>38.75</v>
      </c>
      <c r="V22" s="367">
        <v>38.75</v>
      </c>
    </row>
    <row r="23" spans="1:22" ht="14.25" customHeight="1">
      <c r="A23" s="61"/>
      <c r="B23" s="62"/>
      <c r="C23" s="63"/>
      <c r="D23" s="64"/>
      <c r="E23" s="606"/>
      <c r="F23" s="210">
        <v>1</v>
      </c>
      <c r="G23" s="608">
        <f t="shared" ref="G23" si="12">ROUND(($B$5*E23),2)</f>
        <v>0</v>
      </c>
      <c r="H23" s="551">
        <f>G23</f>
        <v>0</v>
      </c>
      <c r="I23" s="553" t="s">
        <v>88</v>
      </c>
      <c r="J23" s="187"/>
      <c r="K23" s="187"/>
      <c r="L23" s="610">
        <f>SUM(J23:J24,K23:K24)</f>
        <v>0</v>
      </c>
      <c r="M23" s="553"/>
      <c r="N23" s="541"/>
      <c r="O23" s="604">
        <f t="shared" ref="O23" si="13">SUM(L23+H23)</f>
        <v>0</v>
      </c>
      <c r="P23" s="604"/>
    </row>
    <row r="24" spans="1:22" ht="14.25" customHeight="1">
      <c r="A24" s="68"/>
      <c r="B24" s="69"/>
      <c r="C24" s="70"/>
      <c r="D24" s="71"/>
      <c r="E24" s="607"/>
      <c r="F24" s="210">
        <v>3</v>
      </c>
      <c r="G24" s="609"/>
      <c r="H24" s="552"/>
      <c r="I24" s="559"/>
      <c r="J24" s="188"/>
      <c r="K24" s="188"/>
      <c r="L24" s="611"/>
      <c r="M24" s="559"/>
      <c r="N24" s="561"/>
      <c r="O24" s="605"/>
      <c r="P24" s="605"/>
    </row>
    <row r="25" spans="1:22" ht="14.25" customHeight="1">
      <c r="A25" s="199"/>
      <c r="B25" s="200"/>
      <c r="C25" s="201"/>
      <c r="D25" s="202"/>
      <c r="E25" s="606"/>
      <c r="F25" s="203">
        <v>1</v>
      </c>
      <c r="G25" s="608">
        <f t="shared" ref="G25" si="14">ROUND(($B$5*E25),2)</f>
        <v>0</v>
      </c>
      <c r="H25" s="628">
        <f>G25</f>
        <v>0</v>
      </c>
      <c r="I25" s="630" t="s">
        <v>88</v>
      </c>
      <c r="J25" s="204"/>
      <c r="K25" s="204"/>
      <c r="L25" s="632">
        <f>SUM(J25:J26,K25:K26)</f>
        <v>0</v>
      </c>
      <c r="M25" s="630"/>
      <c r="N25" s="626"/>
      <c r="O25" s="604">
        <f t="shared" ref="O25" si="15">SUM(L25+H25)</f>
        <v>0</v>
      </c>
      <c r="P25" s="604"/>
    </row>
    <row r="26" spans="1:22" ht="14.25" customHeight="1">
      <c r="A26" s="205"/>
      <c r="B26" s="206"/>
      <c r="C26" s="207"/>
      <c r="D26" s="208"/>
      <c r="E26" s="607"/>
      <c r="F26" s="203">
        <v>3</v>
      </c>
      <c r="G26" s="609"/>
      <c r="H26" s="629"/>
      <c r="I26" s="631"/>
      <c r="J26" s="209"/>
      <c r="K26" s="209"/>
      <c r="L26" s="633"/>
      <c r="M26" s="631"/>
      <c r="N26" s="627"/>
      <c r="O26" s="605"/>
      <c r="P26" s="605"/>
    </row>
    <row r="27" spans="1:22" ht="14.25" customHeight="1">
      <c r="A27" s="61"/>
      <c r="B27" s="62"/>
      <c r="C27" s="63"/>
      <c r="D27" s="64"/>
      <c r="E27" s="606"/>
      <c r="F27" s="210">
        <v>1</v>
      </c>
      <c r="G27" s="608">
        <f t="shared" ref="G27" si="16">ROUND(($B$5*E27),2)</f>
        <v>0</v>
      </c>
      <c r="H27" s="551">
        <f>G27</f>
        <v>0</v>
      </c>
      <c r="I27" s="553" t="s">
        <v>88</v>
      </c>
      <c r="J27" s="187"/>
      <c r="K27" s="187"/>
      <c r="L27" s="610">
        <f>SUM(J27:J28,K27:K28)</f>
        <v>0</v>
      </c>
      <c r="M27" s="553"/>
      <c r="N27" s="541"/>
      <c r="O27" s="604">
        <f t="shared" ref="O27" si="17">SUM(L27+H27)</f>
        <v>0</v>
      </c>
      <c r="P27" s="604"/>
    </row>
    <row r="28" spans="1:22" ht="14.25" customHeight="1">
      <c r="A28" s="68"/>
      <c r="B28" s="212"/>
      <c r="C28" s="70"/>
      <c r="D28" s="71"/>
      <c r="E28" s="607"/>
      <c r="F28" s="210">
        <v>3</v>
      </c>
      <c r="G28" s="609"/>
      <c r="H28" s="552"/>
      <c r="I28" s="559"/>
      <c r="J28" s="188"/>
      <c r="K28" s="188"/>
      <c r="L28" s="611"/>
      <c r="M28" s="559"/>
      <c r="N28" s="561"/>
      <c r="O28" s="605"/>
      <c r="P28" s="605"/>
    </row>
    <row r="29" spans="1:22" ht="14.25" customHeight="1">
      <c r="A29" s="199"/>
      <c r="B29" s="200"/>
      <c r="C29" s="201"/>
      <c r="D29" s="202"/>
      <c r="E29" s="606"/>
      <c r="F29" s="203">
        <v>1</v>
      </c>
      <c r="G29" s="608">
        <f t="shared" ref="G29:G53" si="18">ROUND(($B$5*E29),2)</f>
        <v>0</v>
      </c>
      <c r="H29" s="628">
        <f>G29</f>
        <v>0</v>
      </c>
      <c r="I29" s="630" t="s">
        <v>88</v>
      </c>
      <c r="J29" s="204"/>
      <c r="K29" s="204"/>
      <c r="L29" s="632">
        <f>SUM(J29:J30,K29:K30)</f>
        <v>0</v>
      </c>
      <c r="M29" s="630"/>
      <c r="N29" s="626"/>
      <c r="O29" s="604">
        <f t="shared" ref="O29" si="19">SUM(L29+H29)</f>
        <v>0</v>
      </c>
      <c r="P29" s="604"/>
    </row>
    <row r="30" spans="1:22" ht="14.25" customHeight="1">
      <c r="A30" s="205"/>
      <c r="B30" s="206"/>
      <c r="C30" s="207"/>
      <c r="D30" s="208"/>
      <c r="E30" s="607"/>
      <c r="F30" s="203">
        <v>3</v>
      </c>
      <c r="G30" s="609"/>
      <c r="H30" s="629"/>
      <c r="I30" s="631"/>
      <c r="J30" s="209"/>
      <c r="K30" s="209"/>
      <c r="L30" s="633"/>
      <c r="M30" s="631"/>
      <c r="N30" s="627"/>
      <c r="O30" s="605"/>
      <c r="P30" s="605"/>
    </row>
    <row r="31" spans="1:22" ht="14.25" customHeight="1">
      <c r="A31" s="61"/>
      <c r="B31" s="62"/>
      <c r="C31" s="63"/>
      <c r="D31" s="64"/>
      <c r="E31" s="606"/>
      <c r="F31" s="210">
        <v>1</v>
      </c>
      <c r="G31" s="608">
        <f t="shared" si="18"/>
        <v>0</v>
      </c>
      <c r="H31" s="551">
        <f>G31</f>
        <v>0</v>
      </c>
      <c r="I31" s="553" t="s">
        <v>88</v>
      </c>
      <c r="J31" s="187"/>
      <c r="K31" s="187"/>
      <c r="L31" s="610">
        <f>SUM(J31:J32,K31:K32)</f>
        <v>0</v>
      </c>
      <c r="M31" s="553"/>
      <c r="N31" s="541"/>
      <c r="O31" s="604">
        <f t="shared" ref="O31" si="20">SUM(L31+H31)</f>
        <v>0</v>
      </c>
      <c r="P31" s="604"/>
    </row>
    <row r="32" spans="1:22" ht="14.25" customHeight="1">
      <c r="A32" s="68"/>
      <c r="B32" s="69"/>
      <c r="C32" s="70"/>
      <c r="D32" s="71"/>
      <c r="E32" s="607"/>
      <c r="F32" s="210">
        <v>3</v>
      </c>
      <c r="G32" s="609"/>
      <c r="H32" s="552"/>
      <c r="I32" s="559"/>
      <c r="J32" s="188"/>
      <c r="K32" s="188"/>
      <c r="L32" s="611"/>
      <c r="M32" s="559"/>
      <c r="N32" s="561"/>
      <c r="O32" s="605"/>
      <c r="P32" s="605"/>
    </row>
    <row r="33" spans="1:16" ht="14.25" customHeight="1">
      <c r="A33" s="250"/>
      <c r="B33" s="240"/>
      <c r="C33" s="248"/>
      <c r="D33" s="64"/>
      <c r="E33" s="606"/>
      <c r="F33" s="210">
        <v>1</v>
      </c>
      <c r="G33" s="608">
        <f t="shared" si="18"/>
        <v>0</v>
      </c>
      <c r="H33" s="551">
        <f t="shared" ref="H33" si="21">G33</f>
        <v>0</v>
      </c>
      <c r="I33" s="553" t="s">
        <v>88</v>
      </c>
      <c r="J33" s="244"/>
      <c r="K33" s="237"/>
      <c r="L33" s="610">
        <f t="shared" ref="L33" si="22">SUM(J33:J34,K33:K34)</f>
        <v>0</v>
      </c>
      <c r="M33" s="617"/>
      <c r="N33" s="616"/>
      <c r="O33" s="604">
        <f t="shared" ref="O33" si="23">SUM(L33+H33)</f>
        <v>0</v>
      </c>
      <c r="P33" s="604"/>
    </row>
    <row r="34" spans="1:16" ht="14.25" customHeight="1">
      <c r="A34" s="251"/>
      <c r="B34" s="240"/>
      <c r="C34" s="249"/>
      <c r="D34" s="71"/>
      <c r="E34" s="607"/>
      <c r="F34" s="210">
        <v>3</v>
      </c>
      <c r="G34" s="609"/>
      <c r="H34" s="552"/>
      <c r="I34" s="559"/>
      <c r="J34" s="245"/>
      <c r="K34" s="246"/>
      <c r="L34" s="611"/>
      <c r="M34" s="617"/>
      <c r="N34" s="616"/>
      <c r="O34" s="605"/>
      <c r="P34" s="605"/>
    </row>
    <row r="35" spans="1:16" ht="14.25" customHeight="1">
      <c r="A35" s="252"/>
      <c r="B35" s="239"/>
      <c r="C35" s="63"/>
      <c r="D35" s="64"/>
      <c r="E35" s="606"/>
      <c r="F35" s="210">
        <v>1</v>
      </c>
      <c r="G35" s="608">
        <f t="shared" si="18"/>
        <v>0</v>
      </c>
      <c r="H35" s="551">
        <f t="shared" ref="H35" si="24">G35</f>
        <v>0</v>
      </c>
      <c r="I35" s="553" t="s">
        <v>88</v>
      </c>
      <c r="J35" s="245"/>
      <c r="K35" s="246"/>
      <c r="L35" s="610">
        <f t="shared" ref="L35" si="25">SUM(J35:J36,K35:K36)</f>
        <v>0</v>
      </c>
      <c r="M35" s="617"/>
      <c r="N35" s="616"/>
      <c r="O35" s="604">
        <f t="shared" ref="O35" si="26">SUM(L35+H35)</f>
        <v>0</v>
      </c>
      <c r="P35" s="604"/>
    </row>
    <row r="36" spans="1:16" ht="14.25" customHeight="1">
      <c r="A36" s="68"/>
      <c r="B36" s="239"/>
      <c r="C36" s="70"/>
      <c r="D36" s="71"/>
      <c r="E36" s="607"/>
      <c r="F36" s="210">
        <v>3</v>
      </c>
      <c r="G36" s="609"/>
      <c r="H36" s="552"/>
      <c r="I36" s="559"/>
      <c r="J36" s="245"/>
      <c r="K36" s="246"/>
      <c r="L36" s="611"/>
      <c r="M36" s="617"/>
      <c r="N36" s="616"/>
      <c r="O36" s="605"/>
      <c r="P36" s="605"/>
    </row>
    <row r="37" spans="1:16" ht="14.25" customHeight="1">
      <c r="A37" s="61"/>
      <c r="B37" s="69"/>
      <c r="C37" s="63"/>
      <c r="D37" s="64"/>
      <c r="E37" s="606"/>
      <c r="F37" s="210">
        <v>1</v>
      </c>
      <c r="G37" s="608">
        <f t="shared" si="18"/>
        <v>0</v>
      </c>
      <c r="H37" s="551">
        <f t="shared" ref="H37" si="27">G37</f>
        <v>0</v>
      </c>
      <c r="I37" s="553" t="s">
        <v>88</v>
      </c>
      <c r="J37" s="245"/>
      <c r="K37" s="246"/>
      <c r="L37" s="610">
        <f t="shared" ref="L37" si="28">SUM(J37:J38,K37:K38)</f>
        <v>0</v>
      </c>
      <c r="M37" s="617"/>
      <c r="N37" s="616"/>
      <c r="O37" s="604">
        <f t="shared" ref="O37" si="29">SUM(L37+H37)</f>
        <v>0</v>
      </c>
      <c r="P37" s="604"/>
    </row>
    <row r="38" spans="1:16" ht="14.25" customHeight="1">
      <c r="A38" s="68"/>
      <c r="B38" s="69"/>
      <c r="C38" s="70"/>
      <c r="D38" s="71"/>
      <c r="E38" s="607"/>
      <c r="F38" s="210">
        <v>3</v>
      </c>
      <c r="G38" s="609"/>
      <c r="H38" s="552"/>
      <c r="I38" s="559"/>
      <c r="J38" s="245"/>
      <c r="K38" s="246"/>
      <c r="L38" s="611"/>
      <c r="M38" s="617"/>
      <c r="N38" s="616"/>
      <c r="O38" s="605"/>
      <c r="P38" s="605"/>
    </row>
    <row r="39" spans="1:16" ht="14.25" customHeight="1">
      <c r="A39" s="61"/>
      <c r="B39" s="69"/>
      <c r="C39" s="63"/>
      <c r="D39" s="64"/>
      <c r="E39" s="606"/>
      <c r="F39" s="210">
        <v>1</v>
      </c>
      <c r="G39" s="608">
        <f t="shared" si="18"/>
        <v>0</v>
      </c>
      <c r="H39" s="551">
        <f t="shared" ref="H39" si="30">G39</f>
        <v>0</v>
      </c>
      <c r="I39" s="553" t="s">
        <v>88</v>
      </c>
      <c r="J39" s="245"/>
      <c r="K39" s="246"/>
      <c r="L39" s="610">
        <f t="shared" ref="L39" si="31">SUM(J39:J40,K39:K40)</f>
        <v>0</v>
      </c>
      <c r="M39" s="617"/>
      <c r="N39" s="616"/>
      <c r="O39" s="604">
        <f t="shared" ref="O39" si="32">SUM(L39+H39)</f>
        <v>0</v>
      </c>
      <c r="P39" s="604"/>
    </row>
    <row r="40" spans="1:16" ht="14.25" customHeight="1">
      <c r="A40" s="68"/>
      <c r="B40" s="69"/>
      <c r="C40" s="70"/>
      <c r="D40" s="71"/>
      <c r="E40" s="607"/>
      <c r="F40" s="210">
        <v>3</v>
      </c>
      <c r="G40" s="609"/>
      <c r="H40" s="552"/>
      <c r="I40" s="559"/>
      <c r="J40" s="245"/>
      <c r="K40" s="246"/>
      <c r="L40" s="611"/>
      <c r="M40" s="617"/>
      <c r="N40" s="616"/>
      <c r="O40" s="605"/>
      <c r="P40" s="605"/>
    </row>
    <row r="41" spans="1:16" ht="14.25" customHeight="1">
      <c r="A41" s="61"/>
      <c r="B41" s="69"/>
      <c r="C41" s="63"/>
      <c r="D41" s="64"/>
      <c r="E41" s="606"/>
      <c r="F41" s="210">
        <v>1</v>
      </c>
      <c r="G41" s="608">
        <f t="shared" si="18"/>
        <v>0</v>
      </c>
      <c r="H41" s="551">
        <f t="shared" ref="H41" si="33">G41</f>
        <v>0</v>
      </c>
      <c r="I41" s="553" t="s">
        <v>88</v>
      </c>
      <c r="J41" s="245"/>
      <c r="K41" s="253"/>
      <c r="L41" s="610">
        <f t="shared" ref="L41" si="34">SUM(J41:J42,K41:K42)</f>
        <v>0</v>
      </c>
      <c r="M41" s="612"/>
      <c r="N41" s="614"/>
      <c r="O41" s="604">
        <f t="shared" ref="O41" si="35">SUM(L41+H41)</f>
        <v>0</v>
      </c>
      <c r="P41" s="604"/>
    </row>
    <row r="42" spans="1:16" ht="14.25" customHeight="1">
      <c r="A42" s="68"/>
      <c r="B42" s="69"/>
      <c r="C42" s="70"/>
      <c r="D42" s="71"/>
      <c r="E42" s="607"/>
      <c r="F42" s="210">
        <v>3</v>
      </c>
      <c r="G42" s="609"/>
      <c r="H42" s="552"/>
      <c r="I42" s="559"/>
      <c r="J42" s="245"/>
      <c r="K42" s="253"/>
      <c r="L42" s="611"/>
      <c r="M42" s="613"/>
      <c r="N42" s="615"/>
      <c r="O42" s="605"/>
      <c r="P42" s="605"/>
    </row>
    <row r="43" spans="1:16" ht="14.25" customHeight="1">
      <c r="A43" s="61"/>
      <c r="B43" s="239"/>
      <c r="C43" s="63"/>
      <c r="D43" s="64"/>
      <c r="E43" s="606"/>
      <c r="F43" s="210">
        <v>1</v>
      </c>
      <c r="G43" s="608">
        <f t="shared" si="18"/>
        <v>0</v>
      </c>
      <c r="H43" s="551">
        <f t="shared" ref="H43:H53" si="36">G43</f>
        <v>0</v>
      </c>
      <c r="I43" s="553" t="s">
        <v>88</v>
      </c>
      <c r="J43" s="245"/>
      <c r="K43" s="253"/>
      <c r="L43" s="610">
        <f t="shared" ref="L43:L53" si="37">SUM(J43:J44,K43:K44)</f>
        <v>0</v>
      </c>
      <c r="M43" s="612"/>
      <c r="N43" s="614"/>
      <c r="O43" s="604">
        <f t="shared" ref="O43" si="38">SUM(L43+H43)</f>
        <v>0</v>
      </c>
      <c r="P43" s="604"/>
    </row>
    <row r="44" spans="1:16" ht="14.25" customHeight="1">
      <c r="A44" s="281"/>
      <c r="B44" s="239"/>
      <c r="C44" s="70"/>
      <c r="D44" s="71"/>
      <c r="E44" s="607"/>
      <c r="F44" s="210">
        <v>3</v>
      </c>
      <c r="G44" s="609"/>
      <c r="H44" s="552"/>
      <c r="I44" s="559"/>
      <c r="J44" s="245"/>
      <c r="K44" s="253"/>
      <c r="L44" s="611"/>
      <c r="M44" s="613"/>
      <c r="N44" s="615"/>
      <c r="O44" s="605"/>
      <c r="P44" s="605"/>
    </row>
    <row r="45" spans="1:16" ht="14.25" customHeight="1">
      <c r="A45" s="281"/>
      <c r="B45" s="240"/>
      <c r="C45" s="63"/>
      <c r="D45" s="282"/>
      <c r="E45" s="671"/>
      <c r="F45" s="280">
        <v>1</v>
      </c>
      <c r="G45" s="608">
        <f t="shared" si="18"/>
        <v>0</v>
      </c>
      <c r="H45" s="551">
        <f t="shared" si="36"/>
        <v>0</v>
      </c>
      <c r="I45" s="553" t="s">
        <v>88</v>
      </c>
      <c r="J45" s="245"/>
      <c r="K45" s="253"/>
      <c r="L45" s="610">
        <f t="shared" si="37"/>
        <v>0</v>
      </c>
      <c r="M45" s="617"/>
      <c r="N45" s="662"/>
      <c r="O45" s="604">
        <f t="shared" ref="O45" si="39">SUM(L45+H45)</f>
        <v>0</v>
      </c>
      <c r="P45" s="604"/>
    </row>
    <row r="46" spans="1:16" ht="14.25" customHeight="1">
      <c r="A46" s="281"/>
      <c r="B46" s="240"/>
      <c r="C46" s="283"/>
      <c r="D46" s="284"/>
      <c r="E46" s="672"/>
      <c r="F46" s="280">
        <v>3</v>
      </c>
      <c r="G46" s="609"/>
      <c r="H46" s="552"/>
      <c r="I46" s="559"/>
      <c r="J46" s="245"/>
      <c r="K46" s="253"/>
      <c r="L46" s="611"/>
      <c r="M46" s="617"/>
      <c r="N46" s="662"/>
      <c r="O46" s="605"/>
      <c r="P46" s="605"/>
    </row>
    <row r="47" spans="1:16" ht="14.25" customHeight="1">
      <c r="A47" s="281"/>
      <c r="B47" s="240"/>
      <c r="C47" s="283"/>
      <c r="D47" s="284"/>
      <c r="E47" s="671"/>
      <c r="F47" s="280">
        <v>1</v>
      </c>
      <c r="G47" s="608">
        <f t="shared" si="18"/>
        <v>0</v>
      </c>
      <c r="H47" s="551">
        <f t="shared" si="36"/>
        <v>0</v>
      </c>
      <c r="I47" s="553" t="s">
        <v>88</v>
      </c>
      <c r="J47" s="245"/>
      <c r="K47" s="253"/>
      <c r="L47" s="610">
        <f t="shared" si="37"/>
        <v>0</v>
      </c>
      <c r="M47" s="617"/>
      <c r="N47" s="662"/>
      <c r="O47" s="604">
        <f t="shared" ref="O47" si="40">SUM(L47+H47)</f>
        <v>0</v>
      </c>
      <c r="P47" s="604"/>
    </row>
    <row r="48" spans="1:16" ht="14.25" customHeight="1">
      <c r="A48" s="281"/>
      <c r="B48" s="240"/>
      <c r="C48" s="283"/>
      <c r="D48" s="284"/>
      <c r="E48" s="672"/>
      <c r="F48" s="280">
        <v>3</v>
      </c>
      <c r="G48" s="609"/>
      <c r="H48" s="552"/>
      <c r="I48" s="559"/>
      <c r="J48" s="245"/>
      <c r="K48" s="253"/>
      <c r="L48" s="611"/>
      <c r="M48" s="617"/>
      <c r="N48" s="662"/>
      <c r="O48" s="605"/>
      <c r="P48" s="605"/>
    </row>
    <row r="49" spans="1:16" ht="14.25" customHeight="1">
      <c r="A49" s="281"/>
      <c r="B49" s="240"/>
      <c r="C49" s="283"/>
      <c r="D49" s="284"/>
      <c r="E49" s="671"/>
      <c r="F49" s="280">
        <v>1</v>
      </c>
      <c r="G49" s="608">
        <f t="shared" si="18"/>
        <v>0</v>
      </c>
      <c r="H49" s="551">
        <f t="shared" si="36"/>
        <v>0</v>
      </c>
      <c r="I49" s="553" t="s">
        <v>88</v>
      </c>
      <c r="J49" s="245"/>
      <c r="K49" s="253"/>
      <c r="L49" s="610">
        <f t="shared" si="37"/>
        <v>0</v>
      </c>
      <c r="M49" s="617"/>
      <c r="N49" s="662"/>
      <c r="O49" s="604">
        <f t="shared" ref="O49" si="41">SUM(L49+H49)</f>
        <v>0</v>
      </c>
      <c r="P49" s="604"/>
    </row>
    <row r="50" spans="1:16" ht="14.25" customHeight="1">
      <c r="A50" s="281"/>
      <c r="B50" s="240"/>
      <c r="C50" s="283"/>
      <c r="D50" s="284"/>
      <c r="E50" s="672"/>
      <c r="F50" s="280">
        <v>3</v>
      </c>
      <c r="G50" s="609"/>
      <c r="H50" s="552"/>
      <c r="I50" s="559"/>
      <c r="J50" s="245"/>
      <c r="K50" s="253"/>
      <c r="L50" s="611"/>
      <c r="M50" s="617"/>
      <c r="N50" s="662"/>
      <c r="O50" s="605"/>
      <c r="P50" s="605"/>
    </row>
    <row r="51" spans="1:16" ht="14.25" customHeight="1">
      <c r="A51" s="281"/>
      <c r="B51" s="240"/>
      <c r="C51" s="283"/>
      <c r="D51" s="284"/>
      <c r="E51" s="671"/>
      <c r="F51" s="280">
        <v>1</v>
      </c>
      <c r="G51" s="608">
        <f t="shared" si="18"/>
        <v>0</v>
      </c>
      <c r="H51" s="551">
        <f t="shared" si="36"/>
        <v>0</v>
      </c>
      <c r="I51" s="553" t="s">
        <v>88</v>
      </c>
      <c r="J51" s="245"/>
      <c r="K51" s="253"/>
      <c r="L51" s="610">
        <f t="shared" si="37"/>
        <v>0</v>
      </c>
      <c r="M51" s="617"/>
      <c r="N51" s="662"/>
      <c r="O51" s="604">
        <f t="shared" ref="O51" si="42">SUM(L51+H51)</f>
        <v>0</v>
      </c>
      <c r="P51" s="604"/>
    </row>
    <row r="52" spans="1:16" ht="14.25" customHeight="1">
      <c r="A52" s="281"/>
      <c r="B52" s="240"/>
      <c r="C52" s="283"/>
      <c r="D52" s="284"/>
      <c r="E52" s="672"/>
      <c r="F52" s="280">
        <v>3</v>
      </c>
      <c r="G52" s="609"/>
      <c r="H52" s="552"/>
      <c r="I52" s="559"/>
      <c r="J52" s="245"/>
      <c r="K52" s="253"/>
      <c r="L52" s="611"/>
      <c r="M52" s="617"/>
      <c r="N52" s="662"/>
      <c r="O52" s="605"/>
      <c r="P52" s="605"/>
    </row>
    <row r="53" spans="1:16" ht="14.25" customHeight="1">
      <c r="A53" s="281"/>
      <c r="B53" s="240"/>
      <c r="C53" s="283"/>
      <c r="D53" s="284"/>
      <c r="E53" s="671"/>
      <c r="F53" s="280">
        <v>1</v>
      </c>
      <c r="G53" s="608">
        <f t="shared" si="18"/>
        <v>0</v>
      </c>
      <c r="H53" s="551">
        <f t="shared" si="36"/>
        <v>0</v>
      </c>
      <c r="I53" s="553" t="s">
        <v>88</v>
      </c>
      <c r="J53" s="245"/>
      <c r="K53" s="253"/>
      <c r="L53" s="610">
        <f t="shared" si="37"/>
        <v>0</v>
      </c>
      <c r="M53" s="663"/>
      <c r="N53" s="663"/>
      <c r="O53" s="669">
        <f t="shared" ref="O53" si="43">SUM(L53+H53)</f>
        <v>0</v>
      </c>
      <c r="P53" s="604"/>
    </row>
    <row r="54" spans="1:16" ht="14.25" customHeight="1">
      <c r="A54" s="281"/>
      <c r="B54" s="240"/>
      <c r="C54" s="283"/>
      <c r="D54" s="284"/>
      <c r="E54" s="672"/>
      <c r="F54" s="280">
        <v>3</v>
      </c>
      <c r="G54" s="609"/>
      <c r="H54" s="552"/>
      <c r="I54" s="559"/>
      <c r="J54" s="245"/>
      <c r="K54" s="253"/>
      <c r="L54" s="611"/>
      <c r="M54" s="663"/>
      <c r="N54" s="663"/>
      <c r="O54" s="670"/>
      <c r="P54" s="605"/>
    </row>
    <row r="55" spans="1:16" ht="14.25" customHeight="1">
      <c r="A55" s="281"/>
      <c r="B55" s="240"/>
      <c r="C55" s="283"/>
      <c r="D55" s="284"/>
      <c r="E55" s="671"/>
      <c r="F55" s="280"/>
      <c r="G55" s="673"/>
      <c r="H55" s="660"/>
      <c r="I55" s="658"/>
      <c r="J55" s="245"/>
      <c r="K55" s="253"/>
      <c r="L55" s="667"/>
      <c r="M55" s="665"/>
      <c r="N55" s="664"/>
      <c r="O55" s="604"/>
      <c r="P55" s="604"/>
    </row>
    <row r="56" spans="1:16" ht="14.25" customHeight="1">
      <c r="A56" s="281"/>
      <c r="B56" s="240"/>
      <c r="C56" s="283"/>
      <c r="D56" s="284"/>
      <c r="E56" s="672"/>
      <c r="F56" s="280"/>
      <c r="G56" s="673"/>
      <c r="H56" s="660"/>
      <c r="I56" s="658"/>
      <c r="J56" s="245"/>
      <c r="K56" s="253"/>
      <c r="L56" s="667"/>
      <c r="M56" s="665"/>
      <c r="N56" s="664"/>
      <c r="O56" s="605"/>
      <c r="P56" s="605"/>
    </row>
    <row r="57" spans="1:16" ht="14.25" customHeight="1">
      <c r="A57" s="281"/>
      <c r="B57" s="240"/>
      <c r="C57" s="283"/>
      <c r="D57" s="284"/>
      <c r="E57" s="671"/>
      <c r="F57" s="280"/>
      <c r="G57" s="673"/>
      <c r="H57" s="660"/>
      <c r="I57" s="658"/>
      <c r="J57" s="245"/>
      <c r="K57" s="253"/>
      <c r="L57" s="667"/>
      <c r="M57" s="665"/>
      <c r="N57" s="664"/>
      <c r="O57" s="604"/>
      <c r="P57" s="604"/>
    </row>
    <row r="58" spans="1:16" ht="14.25" customHeight="1">
      <c r="A58" s="281"/>
      <c r="B58" s="240"/>
      <c r="C58" s="283"/>
      <c r="D58" s="284"/>
      <c r="E58" s="672"/>
      <c r="F58" s="280"/>
      <c r="G58" s="673"/>
      <c r="H58" s="660"/>
      <c r="I58" s="658"/>
      <c r="J58" s="245"/>
      <c r="K58" s="253"/>
      <c r="L58" s="667"/>
      <c r="M58" s="665"/>
      <c r="N58" s="664"/>
      <c r="O58" s="605"/>
      <c r="P58" s="605"/>
    </row>
    <row r="59" spans="1:16" ht="14.25" customHeight="1">
      <c r="A59" s="281"/>
      <c r="B59" s="240"/>
      <c r="C59" s="283"/>
      <c r="D59" s="284"/>
      <c r="E59" s="671"/>
      <c r="F59" s="280"/>
      <c r="G59" s="673"/>
      <c r="H59" s="660"/>
      <c r="I59" s="658"/>
      <c r="J59" s="245"/>
      <c r="K59" s="253"/>
      <c r="L59" s="667"/>
      <c r="M59" s="665"/>
      <c r="N59" s="664"/>
      <c r="O59" s="604"/>
      <c r="P59" s="604"/>
    </row>
    <row r="60" spans="1:16" ht="14.25" customHeight="1">
      <c r="A60" s="68"/>
      <c r="B60" s="240"/>
      <c r="C60" s="70"/>
      <c r="D60" s="285"/>
      <c r="E60" s="672"/>
      <c r="F60" s="280"/>
      <c r="G60" s="674"/>
      <c r="H60" s="661"/>
      <c r="I60" s="659"/>
      <c r="J60" s="245"/>
      <c r="K60" s="253"/>
      <c r="L60" s="668"/>
      <c r="M60" s="613"/>
      <c r="N60" s="666"/>
      <c r="O60" s="605"/>
      <c r="P60" s="605"/>
    </row>
    <row r="61" spans="1:16" ht="14.25" customHeight="1">
      <c r="A61" s="61"/>
      <c r="B61" s="62"/>
      <c r="C61" s="63"/>
      <c r="D61" s="64"/>
      <c r="E61" s="654"/>
      <c r="F61" s="254"/>
      <c r="G61" s="608"/>
      <c r="H61" s="551"/>
      <c r="I61" s="553"/>
      <c r="J61" s="245"/>
      <c r="K61" s="246"/>
      <c r="L61" s="610"/>
      <c r="M61" s="553"/>
      <c r="N61" s="541"/>
      <c r="O61" s="604"/>
      <c r="P61" s="604"/>
    </row>
    <row r="62" spans="1:16" ht="14.25" customHeight="1">
      <c r="A62" s="68"/>
      <c r="B62" s="69"/>
      <c r="C62" s="70"/>
      <c r="D62" s="71"/>
      <c r="E62" s="655"/>
      <c r="F62" s="255"/>
      <c r="G62" s="609"/>
      <c r="H62" s="552"/>
      <c r="I62" s="559"/>
      <c r="J62" s="247"/>
      <c r="K62" s="238"/>
      <c r="L62" s="611"/>
      <c r="M62" s="559"/>
      <c r="N62" s="561"/>
      <c r="O62" s="605"/>
      <c r="P62" s="605"/>
    </row>
    <row r="63" spans="1:16" ht="14.25" customHeight="1">
      <c r="A63" s="256"/>
      <c r="B63" s="257"/>
      <c r="C63" s="258"/>
      <c r="D63" s="259"/>
      <c r="E63" s="260"/>
      <c r="F63" s="255"/>
      <c r="G63" s="266"/>
      <c r="H63" s="267"/>
      <c r="I63" s="243"/>
      <c r="J63" s="264"/>
      <c r="K63" s="265"/>
      <c r="L63" s="261"/>
      <c r="M63" s="262"/>
      <c r="N63" s="263"/>
      <c r="O63" s="602"/>
      <c r="P63" s="603"/>
    </row>
    <row r="64" spans="1:16" ht="21.75" customHeight="1">
      <c r="A64" s="649" t="s">
        <v>104</v>
      </c>
      <c r="B64" s="650"/>
      <c r="C64" s="650"/>
      <c r="D64" s="650"/>
      <c r="E64" s="651"/>
      <c r="F64" s="181"/>
      <c r="G64" s="183"/>
      <c r="H64" s="213">
        <f>SUM(H9:H62)</f>
        <v>0</v>
      </c>
      <c r="I64" s="241"/>
      <c r="J64" s="242"/>
      <c r="K64" s="213"/>
      <c r="L64" s="214">
        <f>SUM(L9:L32)</f>
        <v>0</v>
      </c>
      <c r="M64" s="213"/>
      <c r="N64" s="213"/>
      <c r="O64" s="656">
        <f>SUM(O9:P62)</f>
        <v>0</v>
      </c>
      <c r="P64" s="657"/>
    </row>
    <row r="65" spans="1:16" ht="12.75" customHeight="1">
      <c r="A65" s="634" t="s">
        <v>107</v>
      </c>
      <c r="B65" s="635"/>
      <c r="C65" s="636" t="s">
        <v>108</v>
      </c>
      <c r="D65" s="636"/>
      <c r="E65" s="637" t="s">
        <v>109</v>
      </c>
      <c r="F65" s="637"/>
      <c r="G65" s="637"/>
      <c r="H65" s="637"/>
      <c r="I65" s="637"/>
      <c r="J65" s="638">
        <f>O64</f>
        <v>0</v>
      </c>
      <c r="K65" s="638"/>
      <c r="L65" s="639" t="e">
        <f ca="1">YAZIYACEVIR(O64)</f>
        <v>#NAME?</v>
      </c>
      <c r="M65" s="639"/>
      <c r="N65" s="639"/>
      <c r="O65" s="639" t="s">
        <v>110</v>
      </c>
      <c r="P65" s="639"/>
    </row>
    <row r="66" spans="1:16" ht="12.75" customHeight="1">
      <c r="A66" s="215"/>
      <c r="B66" s="190"/>
      <c r="C66" s="190"/>
      <c r="D66" s="190"/>
      <c r="E66" s="653" t="s">
        <v>143</v>
      </c>
      <c r="F66" s="653"/>
      <c r="G66" s="653"/>
      <c r="H66" s="189"/>
      <c r="I66" s="189"/>
      <c r="J66" s="189"/>
      <c r="K66" s="189"/>
      <c r="L66" s="653" t="str">
        <f>E66</f>
        <v>…./…./2016</v>
      </c>
      <c r="M66" s="653"/>
      <c r="N66" s="189"/>
      <c r="O66" s="131"/>
      <c r="P66" s="131"/>
    </row>
    <row r="67" spans="1:16" ht="12.75" customHeight="1">
      <c r="A67" s="215"/>
      <c r="B67" s="190"/>
      <c r="C67" s="190"/>
      <c r="D67" s="190"/>
      <c r="E67" s="503" t="s">
        <v>113</v>
      </c>
      <c r="F67" s="503"/>
      <c r="G67" s="503"/>
      <c r="H67" s="189"/>
      <c r="I67" s="189"/>
      <c r="J67" s="189"/>
      <c r="K67" s="189"/>
      <c r="L67" s="503"/>
      <c r="M67" s="503"/>
      <c r="N67" s="189"/>
      <c r="O67" s="131"/>
      <c r="P67" s="131"/>
    </row>
    <row r="68" spans="1:16" ht="34.5" customHeight="1">
      <c r="A68" s="215"/>
      <c r="B68" s="190"/>
      <c r="C68" s="190"/>
      <c r="D68" s="190"/>
      <c r="E68" s="503"/>
      <c r="F68" s="503"/>
      <c r="G68" s="503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 customHeight="1">
      <c r="A69" s="215"/>
      <c r="B69" s="190"/>
      <c r="C69" s="489" t="s">
        <v>114</v>
      </c>
      <c r="D69" s="489"/>
      <c r="E69" s="489" t="s">
        <v>149</v>
      </c>
      <c r="F69" s="489"/>
      <c r="G69" s="489"/>
      <c r="H69" s="489"/>
      <c r="I69" s="189"/>
      <c r="J69" s="189"/>
      <c r="K69" s="189"/>
      <c r="L69" s="489" t="s">
        <v>150</v>
      </c>
      <c r="M69" s="489"/>
      <c r="N69" s="489"/>
      <c r="O69" s="489"/>
      <c r="P69" s="489"/>
    </row>
    <row r="70" spans="1:16" ht="12.75" customHeight="1">
      <c r="A70" s="215"/>
      <c r="B70" s="190"/>
      <c r="C70" s="489" t="s">
        <v>116</v>
      </c>
      <c r="D70" s="489"/>
      <c r="E70" s="489" t="s">
        <v>144</v>
      </c>
      <c r="F70" s="489"/>
      <c r="G70" s="489"/>
      <c r="H70" s="489"/>
      <c r="I70" s="131"/>
      <c r="J70" s="131"/>
      <c r="K70" s="131"/>
      <c r="L70" s="652" t="str">
        <f>B3</f>
        <v>ŞOFÖR</v>
      </c>
      <c r="M70" s="652"/>
      <c r="N70" s="652"/>
      <c r="O70" s="652"/>
      <c r="P70" s="652"/>
    </row>
    <row r="71" spans="1:16" ht="12.75" customHeight="1">
      <c r="A71" s="645" t="s">
        <v>117</v>
      </c>
      <c r="B71" s="646"/>
      <c r="C71" s="190"/>
      <c r="D71" s="190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>
      <c r="A72" s="647"/>
      <c r="B72" s="648"/>
      <c r="C72" s="216"/>
      <c r="D72" s="216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5" spans="1:16" ht="12.75" customHeight="1"/>
  </sheetData>
  <mergeCells count="266">
    <mergeCell ref="O45:P46"/>
    <mergeCell ref="O47:P48"/>
    <mergeCell ref="O49:P50"/>
    <mergeCell ref="O51:P52"/>
    <mergeCell ref="O53:P54"/>
    <mergeCell ref="O55:P56"/>
    <mergeCell ref="O57:P58"/>
    <mergeCell ref="O59:P60"/>
    <mergeCell ref="E45:E46"/>
    <mergeCell ref="E47:E48"/>
    <mergeCell ref="E49:E50"/>
    <mergeCell ref="E51:E52"/>
    <mergeCell ref="E53:E54"/>
    <mergeCell ref="E55:E56"/>
    <mergeCell ref="E57:E58"/>
    <mergeCell ref="E59:E60"/>
    <mergeCell ref="G45:G46"/>
    <mergeCell ref="G47:G48"/>
    <mergeCell ref="G49:G50"/>
    <mergeCell ref="G51:G52"/>
    <mergeCell ref="G53:G54"/>
    <mergeCell ref="G55:G56"/>
    <mergeCell ref="G57:G58"/>
    <mergeCell ref="G59:G60"/>
    <mergeCell ref="M53:M54"/>
    <mergeCell ref="N53:N54"/>
    <mergeCell ref="N55:N56"/>
    <mergeCell ref="M55:M56"/>
    <mergeCell ref="N57:N58"/>
    <mergeCell ref="M57:M58"/>
    <mergeCell ref="M59:M60"/>
    <mergeCell ref="N59:N60"/>
    <mergeCell ref="L47:L48"/>
    <mergeCell ref="L49:L50"/>
    <mergeCell ref="L51:L52"/>
    <mergeCell ref="L53:L54"/>
    <mergeCell ref="L55:L56"/>
    <mergeCell ref="L57:L58"/>
    <mergeCell ref="L59:L60"/>
    <mergeCell ref="L45:L46"/>
    <mergeCell ref="M45:M46"/>
    <mergeCell ref="N45:N46"/>
    <mergeCell ref="N47:N48"/>
    <mergeCell ref="M47:M48"/>
    <mergeCell ref="M49:M50"/>
    <mergeCell ref="N49:N50"/>
    <mergeCell ref="N51:N52"/>
    <mergeCell ref="M51:M52"/>
    <mergeCell ref="I55:I56"/>
    <mergeCell ref="I57:I58"/>
    <mergeCell ref="I59:I60"/>
    <mergeCell ref="H49:H50"/>
    <mergeCell ref="H51:H52"/>
    <mergeCell ref="H53:H54"/>
    <mergeCell ref="H55:H56"/>
    <mergeCell ref="H57:H58"/>
    <mergeCell ref="H59:H60"/>
    <mergeCell ref="C70:D70"/>
    <mergeCell ref="E70:H70"/>
    <mergeCell ref="L70:P70"/>
    <mergeCell ref="I61:I62"/>
    <mergeCell ref="L61:L62"/>
    <mergeCell ref="M61:M62"/>
    <mergeCell ref="N61:N62"/>
    <mergeCell ref="O61:P62"/>
    <mergeCell ref="U4:V4"/>
    <mergeCell ref="U5:V5"/>
    <mergeCell ref="E66:G66"/>
    <mergeCell ref="L66:M66"/>
    <mergeCell ref="E67:G67"/>
    <mergeCell ref="L67:M67"/>
    <mergeCell ref="E68:G68"/>
    <mergeCell ref="C69:D69"/>
    <mergeCell ref="E69:H69"/>
    <mergeCell ref="L69:P69"/>
    <mergeCell ref="O65:P65"/>
    <mergeCell ref="E61:E62"/>
    <mergeCell ref="G61:G62"/>
    <mergeCell ref="H61:H62"/>
    <mergeCell ref="O64:P64"/>
    <mergeCell ref="N21:N22"/>
    <mergeCell ref="W5:X5"/>
    <mergeCell ref="W6:X6"/>
    <mergeCell ref="V7:W7"/>
    <mergeCell ref="U8:W8"/>
    <mergeCell ref="C3:D3"/>
    <mergeCell ref="O5:P5"/>
    <mergeCell ref="N29:N30"/>
    <mergeCell ref="A71:B72"/>
    <mergeCell ref="O29:P30"/>
    <mergeCell ref="E31:E32"/>
    <mergeCell ref="G31:G32"/>
    <mergeCell ref="H31:H32"/>
    <mergeCell ref="I31:I32"/>
    <mergeCell ref="L31:L32"/>
    <mergeCell ref="M31:M32"/>
    <mergeCell ref="N31:N32"/>
    <mergeCell ref="O31:P32"/>
    <mergeCell ref="E29:E30"/>
    <mergeCell ref="G29:G30"/>
    <mergeCell ref="H29:H30"/>
    <mergeCell ref="I29:I30"/>
    <mergeCell ref="L29:L30"/>
    <mergeCell ref="M29:M30"/>
    <mergeCell ref="A64:E64"/>
    <mergeCell ref="A65:B65"/>
    <mergeCell ref="C65:D65"/>
    <mergeCell ref="E65:I65"/>
    <mergeCell ref="J65:K65"/>
    <mergeCell ref="L65:N65"/>
    <mergeCell ref="N25:N26"/>
    <mergeCell ref="O25:P26"/>
    <mergeCell ref="E27:E28"/>
    <mergeCell ref="G27:G28"/>
    <mergeCell ref="H27:H28"/>
    <mergeCell ref="I27:I28"/>
    <mergeCell ref="L27:L28"/>
    <mergeCell ref="M27:M28"/>
    <mergeCell ref="N27:N28"/>
    <mergeCell ref="O27:P28"/>
    <mergeCell ref="E25:E26"/>
    <mergeCell ref="G25:G26"/>
    <mergeCell ref="H25:H26"/>
    <mergeCell ref="I25:I26"/>
    <mergeCell ref="L25:L26"/>
    <mergeCell ref="M25:M26"/>
    <mergeCell ref="E33:E34"/>
    <mergeCell ref="E35:E36"/>
    <mergeCell ref="E37:E38"/>
    <mergeCell ref="O21:P22"/>
    <mergeCell ref="E23:E24"/>
    <mergeCell ref="G23:G24"/>
    <mergeCell ref="H23:H24"/>
    <mergeCell ref="I23:I24"/>
    <mergeCell ref="L23:L24"/>
    <mergeCell ref="M23:M24"/>
    <mergeCell ref="N23:N24"/>
    <mergeCell ref="O23:P24"/>
    <mergeCell ref="E21:E22"/>
    <mergeCell ref="G21:G22"/>
    <mergeCell ref="H21:H22"/>
    <mergeCell ref="I21:I22"/>
    <mergeCell ref="L21:L22"/>
    <mergeCell ref="M21:M22"/>
    <mergeCell ref="N17:N18"/>
    <mergeCell ref="O17:P18"/>
    <mergeCell ref="E19:E20"/>
    <mergeCell ref="G19:G20"/>
    <mergeCell ref="H19:H20"/>
    <mergeCell ref="I19:I20"/>
    <mergeCell ref="L19:L20"/>
    <mergeCell ref="M19:M20"/>
    <mergeCell ref="N19:N20"/>
    <mergeCell ref="O19:P20"/>
    <mergeCell ref="E17:E18"/>
    <mergeCell ref="G17:G18"/>
    <mergeCell ref="H17:H18"/>
    <mergeCell ref="I17:I18"/>
    <mergeCell ref="L17:L18"/>
    <mergeCell ref="M17:M18"/>
    <mergeCell ref="N13:N14"/>
    <mergeCell ref="O13:P14"/>
    <mergeCell ref="E15:E16"/>
    <mergeCell ref="G15:G16"/>
    <mergeCell ref="H15:H16"/>
    <mergeCell ref="I15:I16"/>
    <mergeCell ref="L15:L16"/>
    <mergeCell ref="M15:M16"/>
    <mergeCell ref="N15:N16"/>
    <mergeCell ref="O15:P16"/>
    <mergeCell ref="E13:E14"/>
    <mergeCell ref="G13:G14"/>
    <mergeCell ref="H13:H14"/>
    <mergeCell ref="I13:I14"/>
    <mergeCell ref="L13:L14"/>
    <mergeCell ref="M13:M14"/>
    <mergeCell ref="N9:N10"/>
    <mergeCell ref="O9:P10"/>
    <mergeCell ref="E11:E12"/>
    <mergeCell ref="G11:G12"/>
    <mergeCell ref="H11:H12"/>
    <mergeCell ref="I11:I12"/>
    <mergeCell ref="L11:L12"/>
    <mergeCell ref="M11:M12"/>
    <mergeCell ref="N11:N12"/>
    <mergeCell ref="O11:P12"/>
    <mergeCell ref="E9:E10"/>
    <mergeCell ref="G9:G10"/>
    <mergeCell ref="H9:H10"/>
    <mergeCell ref="I9:I10"/>
    <mergeCell ref="L9:L10"/>
    <mergeCell ref="M9:M10"/>
    <mergeCell ref="A6:A8"/>
    <mergeCell ref="B6:B8"/>
    <mergeCell ref="C6:D6"/>
    <mergeCell ref="E6:H6"/>
    <mergeCell ref="I6:L6"/>
    <mergeCell ref="M6:N6"/>
    <mergeCell ref="B2:D2"/>
    <mergeCell ref="B4:D4"/>
    <mergeCell ref="E4:L5"/>
    <mergeCell ref="N4:P4"/>
    <mergeCell ref="B5:D5"/>
    <mergeCell ref="O6:P7"/>
    <mergeCell ref="C7:C8"/>
    <mergeCell ref="D7:D8"/>
    <mergeCell ref="E7:E8"/>
    <mergeCell ref="F7:F8"/>
    <mergeCell ref="I7:I8"/>
    <mergeCell ref="J7:J8"/>
    <mergeCell ref="K7:K8"/>
    <mergeCell ref="M7:M8"/>
    <mergeCell ref="O8:P8"/>
    <mergeCell ref="E39:E40"/>
    <mergeCell ref="G33:G34"/>
    <mergeCell ref="G35:G36"/>
    <mergeCell ref="G37:G38"/>
    <mergeCell ref="G39:G40"/>
    <mergeCell ref="H33:H34"/>
    <mergeCell ref="H35:H36"/>
    <mergeCell ref="H37:H38"/>
    <mergeCell ref="H39:H40"/>
    <mergeCell ref="I33:I34"/>
    <mergeCell ref="I35:I36"/>
    <mergeCell ref="I37:I38"/>
    <mergeCell ref="I39:I40"/>
    <mergeCell ref="L33:L34"/>
    <mergeCell ref="L35:L36"/>
    <mergeCell ref="L37:L38"/>
    <mergeCell ref="L39:L40"/>
    <mergeCell ref="M33:M34"/>
    <mergeCell ref="N33:N34"/>
    <mergeCell ref="M35:M36"/>
    <mergeCell ref="N35:N36"/>
    <mergeCell ref="M37:M38"/>
    <mergeCell ref="N37:N38"/>
    <mergeCell ref="M39:M40"/>
    <mergeCell ref="N39:N40"/>
    <mergeCell ref="O33:P34"/>
    <mergeCell ref="O35:P36"/>
    <mergeCell ref="O37:P38"/>
    <mergeCell ref="O39:P40"/>
    <mergeCell ref="O63:P63"/>
    <mergeCell ref="O41:P42"/>
    <mergeCell ref="O43:P44"/>
    <mergeCell ref="E41:E42"/>
    <mergeCell ref="G41:G42"/>
    <mergeCell ref="G43:G44"/>
    <mergeCell ref="E43:E44"/>
    <mergeCell ref="H41:H42"/>
    <mergeCell ref="H43:H44"/>
    <mergeCell ref="I41:I42"/>
    <mergeCell ref="I43:I44"/>
    <mergeCell ref="L41:L42"/>
    <mergeCell ref="L43:L44"/>
    <mergeCell ref="M41:M42"/>
    <mergeCell ref="N41:N42"/>
    <mergeCell ref="M43:M44"/>
    <mergeCell ref="N43:N44"/>
    <mergeCell ref="H45:H46"/>
    <mergeCell ref="H47:H48"/>
    <mergeCell ref="I45:I46"/>
    <mergeCell ref="I47:I48"/>
    <mergeCell ref="I49:I50"/>
    <mergeCell ref="I51:I52"/>
    <mergeCell ref="I53:I54"/>
  </mergeCells>
  <conditionalFormatting sqref="A9:A12 A61:A63">
    <cfRule type="cellIs" dxfId="5" priority="15" stopIfTrue="1" operator="equal">
      <formula>0</formula>
    </cfRule>
  </conditionalFormatting>
  <conditionalFormatting sqref="A13:A60">
    <cfRule type="cellIs" dxfId="4" priority="14" stopIfTrue="1" operator="equal">
      <formula>0</formula>
    </cfRule>
  </conditionalFormatting>
  <pageMargins left="0.25" right="0.25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10" workbookViewId="0">
      <selection activeCell="B12" sqref="B12"/>
    </sheetView>
  </sheetViews>
  <sheetFormatPr defaultRowHeight="12.75"/>
  <cols>
    <col min="2" max="2" width="16.28515625" customWidth="1"/>
    <col min="3" max="3" width="12.5703125" bestFit="1" customWidth="1"/>
    <col min="6" max="6" width="9.85546875" customWidth="1"/>
    <col min="7" max="7" width="14.85546875" bestFit="1" customWidth="1"/>
    <col min="8" max="8" width="12.140625" bestFit="1" customWidth="1"/>
    <col min="9" max="9" width="13.140625" customWidth="1"/>
    <col min="10" max="10" width="14.85546875" bestFit="1" customWidth="1"/>
  </cols>
  <sheetData>
    <row r="1" spans="1:10" ht="18">
      <c r="A1" s="478" t="s">
        <v>155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15.75">
      <c r="A2" s="141" t="s">
        <v>119</v>
      </c>
      <c r="B2" s="142"/>
      <c r="D2" s="143"/>
      <c r="E2" s="143"/>
      <c r="F2" s="143"/>
      <c r="G2" s="143"/>
      <c r="H2" s="144"/>
      <c r="I2" s="144"/>
      <c r="J2" s="145"/>
    </row>
    <row r="3" spans="1:10" ht="14.25">
      <c r="A3" s="146"/>
      <c r="B3" s="146"/>
      <c r="C3" s="147"/>
      <c r="D3" s="147"/>
      <c r="E3" s="147"/>
      <c r="F3" s="147"/>
      <c r="G3" s="148"/>
      <c r="H3" s="144"/>
      <c r="I3" s="149" t="s">
        <v>120</v>
      </c>
      <c r="J3" s="150">
        <f ca="1">TODAY()</f>
        <v>44117</v>
      </c>
    </row>
    <row r="4" spans="1:10" ht="15.75">
      <c r="A4" s="151"/>
      <c r="B4" s="479" t="s">
        <v>121</v>
      </c>
      <c r="C4" s="479"/>
      <c r="D4" s="479"/>
      <c r="E4" s="479"/>
      <c r="F4" s="479"/>
      <c r="G4" s="479"/>
      <c r="H4" s="480" t="s">
        <v>122</v>
      </c>
      <c r="I4" s="481"/>
      <c r="J4" s="152"/>
    </row>
    <row r="5" spans="1:10" ht="38.25">
      <c r="A5" s="290" t="s">
        <v>123</v>
      </c>
      <c r="B5" s="154" t="s">
        <v>124</v>
      </c>
      <c r="C5" s="154" t="s">
        <v>64</v>
      </c>
      <c r="D5" s="154" t="s">
        <v>3</v>
      </c>
      <c r="E5" s="155" t="s">
        <v>125</v>
      </c>
      <c r="F5" s="155" t="s">
        <v>154</v>
      </c>
      <c r="G5" s="157" t="s">
        <v>127</v>
      </c>
      <c r="H5" s="289" t="s">
        <v>128</v>
      </c>
      <c r="I5" s="290" t="s">
        <v>129</v>
      </c>
      <c r="J5" s="289" t="s">
        <v>130</v>
      </c>
    </row>
    <row r="6" spans="1:10" ht="15">
      <c r="A6" s="224">
        <v>1</v>
      </c>
      <c r="B6" s="292"/>
      <c r="C6" s="225"/>
      <c r="D6" s="227"/>
      <c r="E6" s="228"/>
      <c r="F6" s="229"/>
      <c r="G6" s="230">
        <f>(E6*F6)*2</f>
        <v>0</v>
      </c>
      <c r="H6" s="231"/>
      <c r="I6" s="231">
        <f>H6</f>
        <v>0</v>
      </c>
      <c r="J6" s="230">
        <f>G6-H6</f>
        <v>0</v>
      </c>
    </row>
    <row r="7" spans="1:10" ht="15">
      <c r="A7" s="223"/>
      <c r="B7" s="226" t="s">
        <v>131</v>
      </c>
      <c r="C7" s="232"/>
      <c r="D7" s="233" t="s">
        <v>131</v>
      </c>
      <c r="E7" s="232"/>
      <c r="F7" s="232"/>
      <c r="G7" s="234"/>
      <c r="H7" s="235"/>
      <c r="I7" s="235"/>
      <c r="J7" s="235"/>
    </row>
    <row r="8" spans="1:10" ht="15.75">
      <c r="A8" s="159"/>
      <c r="B8" s="160"/>
      <c r="C8" s="160"/>
      <c r="D8" s="161"/>
      <c r="E8" s="482" t="s">
        <v>104</v>
      </c>
      <c r="F8" s="483"/>
      <c r="G8" s="162">
        <f>SUM(G6:G7)</f>
        <v>0</v>
      </c>
      <c r="H8" s="162">
        <f>SUM(H6:H7)</f>
        <v>0</v>
      </c>
      <c r="I8" s="163">
        <f>SUM(I6:I7)</f>
        <v>0</v>
      </c>
      <c r="J8" s="162">
        <f>SUM(J6:J7)</f>
        <v>0</v>
      </c>
    </row>
    <row r="9" spans="1:10">
      <c r="A9" s="164"/>
      <c r="B9" s="144"/>
      <c r="C9" s="144"/>
      <c r="D9" s="144"/>
      <c r="E9" s="144"/>
      <c r="F9" s="144"/>
      <c r="G9" s="148"/>
      <c r="H9" s="165"/>
      <c r="I9" s="165"/>
      <c r="J9" s="144"/>
    </row>
    <row r="10" spans="1:10" ht="15">
      <c r="A10" s="166">
        <f>B2</f>
        <v>0</v>
      </c>
      <c r="C10" s="166" t="s">
        <v>132</v>
      </c>
      <c r="D10" s="167">
        <f>C6</f>
        <v>0</v>
      </c>
      <c r="F10" s="168" t="s">
        <v>156</v>
      </c>
      <c r="H10" s="169">
        <f>G8</f>
        <v>0</v>
      </c>
      <c r="I10" s="166" t="s">
        <v>134</v>
      </c>
    </row>
    <row r="11" spans="1:10">
      <c r="A11" s="164"/>
      <c r="C11" s="144"/>
      <c r="D11" s="144"/>
      <c r="E11" s="144"/>
      <c r="F11" s="144"/>
      <c r="G11" s="167"/>
      <c r="H11" s="167"/>
      <c r="I11" s="144"/>
      <c r="J11" s="144"/>
    </row>
    <row r="12" spans="1:10">
      <c r="A12" s="291"/>
      <c r="B12" s="167"/>
      <c r="C12" s="144"/>
      <c r="D12" s="144"/>
      <c r="E12" s="144"/>
      <c r="F12" s="144"/>
      <c r="H12" s="144"/>
      <c r="I12" s="144"/>
      <c r="J12" s="144"/>
    </row>
    <row r="13" spans="1:10">
      <c r="A13" s="164"/>
      <c r="C13" s="144"/>
      <c r="E13" s="170"/>
      <c r="F13" s="170"/>
      <c r="H13" s="144"/>
      <c r="I13" s="170">
        <f ca="1">TODAY()</f>
        <v>44117</v>
      </c>
      <c r="J13" s="144"/>
    </row>
    <row r="14" spans="1:10">
      <c r="A14" s="164"/>
      <c r="C14" s="171"/>
      <c r="D14" s="144"/>
      <c r="E14" s="144"/>
      <c r="F14" s="144"/>
      <c r="G14" s="172"/>
      <c r="H14" s="172"/>
      <c r="I14" s="172"/>
      <c r="J14" s="172"/>
    </row>
    <row r="15" spans="1:10">
      <c r="A15" s="164"/>
      <c r="B15" s="173" t="s">
        <v>135</v>
      </c>
      <c r="C15" s="171"/>
      <c r="D15" s="144"/>
      <c r="E15" s="144"/>
      <c r="F15" s="144"/>
      <c r="G15" s="167"/>
      <c r="H15" s="174"/>
      <c r="I15" s="173" t="s">
        <v>136</v>
      </c>
      <c r="J15" s="167"/>
    </row>
    <row r="16" spans="1:10">
      <c r="A16" s="164"/>
      <c r="B16" s="167"/>
      <c r="C16" s="144"/>
      <c r="D16" s="144"/>
      <c r="E16" s="144"/>
      <c r="F16" s="144"/>
      <c r="G16" s="175"/>
      <c r="H16" s="174"/>
      <c r="I16" s="176"/>
      <c r="J16" s="175"/>
    </row>
    <row r="17" spans="1:10">
      <c r="A17" s="164"/>
      <c r="B17" s="176" t="s">
        <v>152</v>
      </c>
      <c r="G17" s="175"/>
      <c r="H17" s="174"/>
      <c r="I17" s="176" t="s">
        <v>115</v>
      </c>
      <c r="J17" s="175"/>
    </row>
    <row r="18" spans="1:10">
      <c r="A18" s="144"/>
      <c r="B18" s="176"/>
      <c r="G18" s="177"/>
      <c r="H18" s="174"/>
      <c r="I18" s="176" t="s">
        <v>151</v>
      </c>
      <c r="J18" s="144"/>
    </row>
  </sheetData>
  <mergeCells count="4">
    <mergeCell ref="A1:J1"/>
    <mergeCell ref="B4:G4"/>
    <mergeCell ref="H4:I4"/>
    <mergeCell ref="E8:F8"/>
  </mergeCells>
  <conditionalFormatting sqref="B6">
    <cfRule type="duplicateValues" dxfId="3" priority="3" stopIfTrue="1"/>
    <cfRule type="duplicateValues" dxfId="2" priority="4" stopIfTrue="1"/>
  </conditionalFormatting>
  <conditionalFormatting sqref="B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Sürekli Yolluk</vt:lpstr>
      <vt:lpstr>Emekli Yolluğu Ödemesi</vt:lpstr>
      <vt:lpstr>GEÇİCİ GÖREV YOLLUĞU</vt:lpstr>
      <vt:lpstr>Seyyar Görev</vt:lpstr>
      <vt:lpstr>Ölüm Yrd</vt:lpstr>
      <vt:lpstr>'GEÇİCİ GÖREV YOLLUĞU'!Yazdırma_Alanı</vt:lpstr>
      <vt:lpstr>'Ölüm Yrd'!Yazdırma_Alanı</vt:lpstr>
      <vt:lpstr>'Seyyar Görev'!Yazdırma_Alanı</vt:lpstr>
      <vt:lpstr>'Sürekli Yolluk'!Yazdırma_Alanı</vt:lpstr>
      <vt:lpstr>'GEÇİCİ GÖREV YOLLUĞU'!Yazdırma_Başlıkları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I.HakkiTURK</dc:creator>
  <cp:lastModifiedBy>Windows Kullanıcısı</cp:lastModifiedBy>
  <cp:lastPrinted>2020-09-02T08:15:35Z</cp:lastPrinted>
  <dcterms:created xsi:type="dcterms:W3CDTF">2018-01-17T13:36:06Z</dcterms:created>
  <dcterms:modified xsi:type="dcterms:W3CDTF">2020-10-13T11:16:34Z</dcterms:modified>
</cp:coreProperties>
</file>